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525" windowWidth="16275" windowHeight="11835" activeTab="1"/>
  </bookViews>
  <sheets>
    <sheet name="ПГЗ" sheetId="1" r:id="rId1"/>
    <sheet name="ТРУ" sheetId="2" r:id="rId2"/>
    <sheet name="п.4" sheetId="3" r:id="rId3"/>
    <sheet name="п.23" sheetId="4" r:id="rId4"/>
    <sheet name="п.42" sheetId="5" r:id="rId5"/>
    <sheet name="Исполнение" sheetId="6" r:id="rId6"/>
  </sheets>
  <definedNames>
    <definedName name="_xlnm._FilterDatabase" localSheetId="3" hidden="1">п.23!$A$1:$H$16</definedName>
    <definedName name="_xlnm._FilterDatabase" localSheetId="2" hidden="1">п.4!$A$1:$H$40</definedName>
    <definedName name="_xlnm._FilterDatabase" localSheetId="4" hidden="1">п.42!$A$1:$H$31</definedName>
    <definedName name="_xlnm._FilterDatabase" localSheetId="1" hidden="1">ТРУ!$A$1:$J$35</definedName>
  </definedNames>
  <calcPr calcId="145621"/>
</workbook>
</file>

<file path=xl/calcChain.xml><?xml version="1.0" encoding="utf-8"?>
<calcChain xmlns="http://schemas.openxmlformats.org/spreadsheetml/2006/main">
  <c r="H23" i="2" l="1"/>
  <c r="M46" i="6" l="1"/>
  <c r="F46" i="6"/>
  <c r="F5" i="3"/>
  <c r="H35" i="2"/>
  <c r="H16" i="2"/>
  <c r="H15" i="2"/>
  <c r="L20" i="2" l="1"/>
  <c r="H20" i="2" l="1"/>
  <c r="H19" i="2"/>
  <c r="H17" i="2"/>
  <c r="H22" i="2"/>
  <c r="H21" i="2"/>
  <c r="F40" i="3" l="1"/>
  <c r="F18" i="5"/>
  <c r="F20" i="5"/>
  <c r="F9" i="3"/>
  <c r="Q56" i="6" l="1"/>
  <c r="M76" i="6"/>
  <c r="F76" i="6"/>
  <c r="F77" i="6" l="1"/>
  <c r="M77" i="6"/>
  <c r="F35" i="3" l="1"/>
  <c r="F44" i="3" s="1"/>
  <c r="C12" i="1" l="1"/>
  <c r="C14" i="1"/>
  <c r="C17" i="1" s="1"/>
  <c r="G22" i="4" l="1"/>
  <c r="H22" i="4"/>
  <c r="F22" i="4"/>
  <c r="G20" i="4"/>
  <c r="F18" i="4"/>
  <c r="H20" i="4"/>
  <c r="F20" i="4" l="1"/>
  <c r="H44" i="3"/>
  <c r="G44" i="3"/>
  <c r="J40" i="3"/>
  <c r="F46" i="3"/>
  <c r="G46" i="3"/>
  <c r="H46" i="3"/>
  <c r="G47" i="3"/>
  <c r="I39" i="2"/>
  <c r="H39" i="2"/>
  <c r="J37" i="2" l="1"/>
  <c r="I37" i="2"/>
  <c r="H37" i="2"/>
  <c r="J41" i="2" l="1"/>
  <c r="I41" i="2"/>
  <c r="H48" i="3" l="1"/>
  <c r="C6" i="1" l="1"/>
  <c r="H18" i="4"/>
  <c r="G18" i="4"/>
  <c r="D4" i="1" s="1"/>
  <c r="H33" i="5"/>
  <c r="G33" i="5"/>
  <c r="F33" i="5"/>
  <c r="G48" i="3"/>
  <c r="F48" i="3"/>
  <c r="H41" i="2"/>
  <c r="E4" i="1" l="1"/>
  <c r="E8" i="1"/>
  <c r="D8" i="1"/>
  <c r="C4" i="1"/>
  <c r="C10" i="1" s="1"/>
  <c r="C16" i="1" s="1"/>
  <c r="C8" i="1"/>
</calcChain>
</file>

<file path=xl/sharedStrings.xml><?xml version="1.0" encoding="utf-8"?>
<sst xmlns="http://schemas.openxmlformats.org/spreadsheetml/2006/main" count="1195" uniqueCount="466">
  <si>
    <t>Номер</t>
  </si>
  <si>
    <t>Наименование объекта закупки</t>
  </si>
  <si>
    <t>Код по ОКПД</t>
  </si>
  <si>
    <t>Тип закупки</t>
  </si>
  <si>
    <t>Код бюджетной классификации</t>
  </si>
  <si>
    <t>КОСГУ</t>
  </si>
  <si>
    <t>ОФО на 2024 год</t>
  </si>
  <si>
    <t>ОФО на 2025 год</t>
  </si>
  <si>
    <t>1-17-00117336-0004</t>
  </si>
  <si>
    <t>Тепловая энергия в горячей сетевой воде</t>
  </si>
  <si>
    <t>35.30</t>
  </si>
  <si>
    <t>157 0113 15 4 07 90071 247 14</t>
  </si>
  <si>
    <t>223</t>
  </si>
  <si>
    <t>1-17-00117336-0005</t>
  </si>
  <si>
    <t>Аренда муниципального недвижимого имущества</t>
  </si>
  <si>
    <t>68.20</t>
  </si>
  <si>
    <t>157 0113 15 4 07 90020 244 14</t>
  </si>
  <si>
    <t>224</t>
  </si>
  <si>
    <t>1-17-00117336-0007</t>
  </si>
  <si>
    <t>Оказание услуг федеральной фельдъегерской связи по приему и доставке корреспонденции</t>
  </si>
  <si>
    <t>53.20.11.121</t>
  </si>
  <si>
    <t>157 0113 15 4 07 90019 244 14</t>
  </si>
  <si>
    <t>221</t>
  </si>
  <si>
    <t>1-17-00117336-0008</t>
  </si>
  <si>
    <t>Оказание услуг специальной связи по приему, обработке, хранению, перевозке, доставке и вручению отправлений</t>
  </si>
  <si>
    <t>53.20.11.110</t>
  </si>
  <si>
    <t>1-17-00117336-0011</t>
  </si>
  <si>
    <t>Поставка бензина неэтилированного марки АИ-92-К5</t>
  </si>
  <si>
    <t>19.20</t>
  </si>
  <si>
    <t>343</t>
  </si>
  <si>
    <t>1-17-00117336-0012</t>
  </si>
  <si>
    <t>Оказание услуг холодного водоснабжения</t>
  </si>
  <si>
    <t>36.00</t>
  </si>
  <si>
    <t>157 0113 15 4 07 90071 244 14</t>
  </si>
  <si>
    <t>1-17-00117336-0014</t>
  </si>
  <si>
    <t>Поставка бумаги</t>
  </si>
  <si>
    <t>17.12</t>
  </si>
  <si>
    <t>346</t>
  </si>
  <si>
    <t>1-17-00117336-0016</t>
  </si>
  <si>
    <t>Оказание услуг по осуществлению приема и оперативного реагирования на сигналы «Тревога», поступающие на пульты централизованного наблюдения в результате срабатывания кнопки тревожной сигнализации</t>
  </si>
  <si>
    <t>80.20</t>
  </si>
  <si>
    <t>226</t>
  </si>
  <si>
    <t>1-17-00117336-0018</t>
  </si>
  <si>
    <t>Оказание услуг по обращению с твердыми коммунальными отходами предоставляемыми региональными операторами</t>
  </si>
  <si>
    <t>38.21.29.000</t>
  </si>
  <si>
    <t>1-18-00117336-0041</t>
  </si>
  <si>
    <t>Оказание услуг по водоотведению</t>
  </si>
  <si>
    <t>37.00</t>
  </si>
  <si>
    <t>1-20-00117336-0060</t>
  </si>
  <si>
    <t>Оказание услуг по техническому обслуживанию систем обеспечения пожарной безопасности зданий и сооружений для обеспечения государственных нужд</t>
  </si>
  <si>
    <t>80.20.10.000</t>
  </si>
  <si>
    <t>225</t>
  </si>
  <si>
    <t>1-20-00117336-0066</t>
  </si>
  <si>
    <t>Оказание услуг по техническому обслуживанию установки обеспечения пожарной безопасности зданий и сооружений для обеспечения государственных нужд</t>
  </si>
  <si>
    <t>1-20-00117336-0138</t>
  </si>
  <si>
    <t>Плата за предоставление права ограниченного пользования в отношении земельного участка (сервитута)</t>
  </si>
  <si>
    <t>68.31.11.140</t>
  </si>
  <si>
    <t>1-20-00117336-0147</t>
  </si>
  <si>
    <t>Оказание услуг по передаче электрической энергии</t>
  </si>
  <si>
    <t>35.11</t>
  </si>
  <si>
    <t>1-22-00117336-0036</t>
  </si>
  <si>
    <t>49.39.39.000</t>
  </si>
  <si>
    <t>157 0113 15 4 07 92700 244 14</t>
  </si>
  <si>
    <t>222</t>
  </si>
  <si>
    <t>157 0113 15 4 07 92703 244 14</t>
  </si>
  <si>
    <t>1-22-00117336-0049</t>
  </si>
  <si>
    <t>157 0113 23 4 01 92020 244 14</t>
  </si>
  <si>
    <t>1-23-00117336-0007</t>
  </si>
  <si>
    <t>ЕП</t>
  </si>
  <si>
    <t>ЗК</t>
  </si>
  <si>
    <t>ЭА</t>
  </si>
  <si>
    <t>СМП</t>
  </si>
  <si>
    <t>ЛБО</t>
  </si>
  <si>
    <t>ИТОГО по ТРУ:</t>
  </si>
  <si>
    <t>1-17-00117336-0026</t>
  </si>
  <si>
    <t>Поставка строительных материалов</t>
  </si>
  <si>
    <t>23.61</t>
  </si>
  <si>
    <t>344</t>
  </si>
  <si>
    <t>1-17-00117336-0032</t>
  </si>
  <si>
    <t>Поставка хозяйственных товаров</t>
  </si>
  <si>
    <t>20.41.3</t>
  </si>
  <si>
    <t>1-17-00117336-0037</t>
  </si>
  <si>
    <t>Оказание услуг по поверке микроомметра</t>
  </si>
  <si>
    <t>71.12.4</t>
  </si>
  <si>
    <t>1-17-00117336-0038</t>
  </si>
  <si>
    <t>Обучение по программам повышения квалификации в области пожарной безопасности</t>
  </si>
  <si>
    <t>1-17-00117336-0044</t>
  </si>
  <si>
    <t>Оказание услуг по предрейсовому медицинскому осмотру водителей</t>
  </si>
  <si>
    <t>1-17-00117336-0045</t>
  </si>
  <si>
    <t>Абонентская плата за кабельное телевидение</t>
  </si>
  <si>
    <t>61.10.5</t>
  </si>
  <si>
    <t>1-17-00117336-0047</t>
  </si>
  <si>
    <t>Оказание услуг по ОСАГО</t>
  </si>
  <si>
    <t>65.12.21.000</t>
  </si>
  <si>
    <t>227</t>
  </si>
  <si>
    <t>1-17-00117336-0056</t>
  </si>
  <si>
    <t>Заключение договоров гражданско-правового характера для оказания экспертных услуг в качестве независимого эксперта</t>
  </si>
  <si>
    <t>96.09</t>
  </si>
  <si>
    <t>1-17-00117336-0132</t>
  </si>
  <si>
    <t>Поставка автозапчастей и автомобильных шин</t>
  </si>
  <si>
    <t>29.32.3</t>
  </si>
  <si>
    <t>1-18-00117336-0005</t>
  </si>
  <si>
    <t>Проведение проверок  работоспособности внутреннего противопожарного водопровода</t>
  </si>
  <si>
    <t>84.25.11.120</t>
  </si>
  <si>
    <t>1-18-00117336-0006</t>
  </si>
  <si>
    <t>Проведение проверок  работоспособности наружного противопожарного водоснабжения</t>
  </si>
  <si>
    <t>1-18-00117336-0009</t>
  </si>
  <si>
    <t>Техническое обслуживание комплекса технических средств охраны</t>
  </si>
  <si>
    <t>33.12.29</t>
  </si>
  <si>
    <t>1-18-00117336-0010</t>
  </si>
  <si>
    <t>Техническое обслуживание дизель-генераторной электростанции контейнерного исполнения</t>
  </si>
  <si>
    <t>33.14.11</t>
  </si>
  <si>
    <t>1-18-00117336-0055</t>
  </si>
  <si>
    <t>Оказание услуг почтовой связи (пересылка заказных отправлений с уведомлением)</t>
  </si>
  <si>
    <t>53.10</t>
  </si>
  <si>
    <t>1-20-00117336-0127</t>
  </si>
  <si>
    <t>Оказание услуг по оформлению подписки и осуществлению доставки периодических печатных изданий</t>
  </si>
  <si>
    <t>58.14.12.000</t>
  </si>
  <si>
    <t>1-21-00117336-0044</t>
  </si>
  <si>
    <t>Поставка государственных знаков почтовой оплаты (почтовых марок)</t>
  </si>
  <si>
    <t>58.19.14.110</t>
  </si>
  <si>
    <t>1-21-00117336-0060</t>
  </si>
  <si>
    <t>Поставка канцелярских товаров</t>
  </si>
  <si>
    <t>17.23.1</t>
  </si>
  <si>
    <t>17.23.12.110</t>
  </si>
  <si>
    <t>1-22-00117336-0039</t>
  </si>
  <si>
    <t>Обслуживание системы кондиционирования</t>
  </si>
  <si>
    <t>33.12.18.000</t>
  </si>
  <si>
    <t>1-22-00117336-0040</t>
  </si>
  <si>
    <t>Поставка оптических дисков</t>
  </si>
  <si>
    <t>26.80.12.000</t>
  </si>
  <si>
    <t>1-23-00117336-0004</t>
  </si>
  <si>
    <t>Оказание услуг по техническому обслуживанию систем кондиционирования и вентиляции в помещении серверной</t>
  </si>
  <si>
    <t>1-23-00117336-0009</t>
  </si>
  <si>
    <t>85.42.19.900</t>
  </si>
  <si>
    <t>ИТОГО по п.4:</t>
  </si>
  <si>
    <t>1-21-00117336-0067</t>
  </si>
  <si>
    <t>Содержание и ремонт общего имущества здания</t>
  </si>
  <si>
    <t>81.10.10.000</t>
  </si>
  <si>
    <t>1-22-00117336-0054</t>
  </si>
  <si>
    <t>Возмещение затрат за газ используемый для отопления помещений</t>
  </si>
  <si>
    <t>06.20.10.110</t>
  </si>
  <si>
    <t>1-22-00117336-0055</t>
  </si>
  <si>
    <t>Возмещение расходов за тепловую энергию</t>
  </si>
  <si>
    <t>1-22-00117336-0056</t>
  </si>
  <si>
    <t>1-22-00117336-0057</t>
  </si>
  <si>
    <t>Возмещение расходов за электроснабжение</t>
  </si>
  <si>
    <t>1-22-00117336-0058</t>
  </si>
  <si>
    <t>Возмещение расходов за водоснабжение и водоотведение</t>
  </si>
  <si>
    <t>1-22-00117336-0060</t>
  </si>
  <si>
    <t>1-22-00117336-0061</t>
  </si>
  <si>
    <t>Возмещение затрат по оплате услуг по содержанию и текущему ремонту общего имущества</t>
  </si>
  <si>
    <t>ИТОГО по п.23:</t>
  </si>
  <si>
    <t>1-18-00117336-0028</t>
  </si>
  <si>
    <t>Заключение договоров гражданско-правового характера  для выполнения работ по подготовке, обработке материалов  при проведении 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</si>
  <si>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84.11.13.000</t>
  </si>
  <si>
    <t>1-18-00117336-0031</t>
  </si>
  <si>
    <t>Заключение договоров гражданско-правового характера  для выполнения работ по подготовке, обработке материалов при проведении выборочного обследования рабочей силы</t>
  </si>
  <si>
    <t>1-18-00117336-0032</t>
  </si>
  <si>
    <t>Заключение договоров гражданско-правового характера  для выполнения работ по подготовке, обработке материалов при проведении федерального статистического наблюдения за деятельностью социально ориентированных некоммерческих организаций</t>
  </si>
  <si>
    <t>157 0113 15 4 07 92701 244 14</t>
  </si>
  <si>
    <t>1-18-00117336-0033</t>
  </si>
  <si>
    <t>Заключение договоров гражданско-правового характера  для выполнения работ по подготовке, обработке материалов  при проведении 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</t>
  </si>
  <si>
    <t>1-18-00117336-0057</t>
  </si>
  <si>
    <t>Заключение договоров гражданско-правового характера  для выполнения работ по подготовке, обработке материалов  при проведении  выборочного статистического наблюдения состояния здоровья населения</t>
  </si>
  <si>
    <t>157 0113 15 2 P3 08300 244 14</t>
  </si>
  <si>
    <t>1-21-00117336-0021</t>
  </si>
  <si>
    <t>Заключение договоров гражданско-правового характера для выполнения работ при подготовке, проведении и подведении итогов выборочного наблюдения доходов населения и участия в социальных программах</t>
  </si>
  <si>
    <t>1-22-00117336-0008</t>
  </si>
  <si>
    <t>Заключение контрактов с лицами, привлекаемыми на договорной основе в соответствии с законодательством Российской Федерации к выполнению работ, связанных с проведением федерального статистического наблюдения за объемами продажи товаров на розничных рынках</t>
  </si>
  <si>
    <t>1-22-00117336-0012</t>
  </si>
  <si>
    <t>Заключение договоров гражданско-правового характера  для выполнения работ по подготовке, обработке материалов  при проведении  выборочного наблюдения доходов населения и участия в социальных программах</t>
  </si>
  <si>
    <t>1-22-00117336-0013</t>
  </si>
  <si>
    <t>Заключение договоров гражданско-правового характера  для выполнения работ по подготовке, обработке материалов  при проведении  комплексного наблюдения условий жизни населения</t>
  </si>
  <si>
    <t>1-22-00117336-0015</t>
  </si>
  <si>
    <t>Заключение договоров гражданско-правового характера  для выполнения работ по подготовке, обработке материалов при проведении выборочного наблюдения использования суточного фонда времени населением</t>
  </si>
  <si>
    <t>1-22-00117336-0016</t>
  </si>
  <si>
    <t>Заключение договоров гражданско-правового характера  для выполнения работ по подготовке, обработке материалов  при проведении  выборочного наблюдения участия населения в непрерывном образовании</t>
  </si>
  <si>
    <t>1-22-00117336-0019</t>
  </si>
  <si>
    <t>Заключение договоров гражданско-правового характера  для выполнения работ при подготовке, проведении и подведении итогов комплексного наблюдения условий жизни населения</t>
  </si>
  <si>
    <t>1-22-00117336-0020</t>
  </si>
  <si>
    <t>Заключение договоров гражданско-правового характера  для выполнения работ при подготовке, проведении и подведении итогов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</si>
  <si>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1-22-00117336-0022</t>
  </si>
  <si>
    <t>Заключение договоров гражданско-правового характера  для выполнения работ при подготовке, проведении и подведении итогов выборочного наблюдения использования суточного фонда времени населением</t>
  </si>
  <si>
    <t>1-22-00117336-0030</t>
  </si>
  <si>
    <t>Заключение договоров гражданско-правового характера  для выполнения работ при подготовке, проведении и подведении итогов выборочного обследования рабочей силы</t>
  </si>
  <si>
    <t>1-22-00117336-0031</t>
  </si>
  <si>
    <t>Заключение договоров гражданско-правового характера  для выполнения работ при подготовке, проведении и подведении итогов выборочного обследования сельскохозяйственной деятельности личных подсобных и других индивидуальных хозяйств граждан</t>
  </si>
  <si>
    <t>1-22-00117336-0032</t>
  </si>
  <si>
    <t>Заключение договоров гражданско-правового характера  для выполнения работ при подготовке, проведении и подведении итогов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</t>
  </si>
  <si>
    <t>1-22-00117336-0033</t>
  </si>
  <si>
    <t>1-23-00117336-0003</t>
  </si>
  <si>
    <t>Заключение договоров гражданско-правового характера  для выполнения работ при подготовке, проведении и подведении итогов выборочного наблюдения участия населения в непрерывном образовании</t>
  </si>
  <si>
    <t>1-23-00117336-0005</t>
  </si>
  <si>
    <t>Компенсация понесенных расходов физическим лицом при выполнении работ по проведению выборочного наблюдения участия населения в непрерывном образовании</t>
  </si>
  <si>
    <t>1-23-00117336-0008</t>
  </si>
  <si>
    <t>Компенсация понесенных расходов физическим лицом при выполнении работ по проведению выборочного обследования сельскохозяйственной деятельности личных подсобных и других индивидуальных хозяйств граждан</t>
  </si>
  <si>
    <t>1-23-00117336-0014</t>
  </si>
  <si>
    <t>Компенсация понесенных расходов физическим лицом при выполнении работ по проведению выборочного наблюдения доходов населения и участия в социальных программах</t>
  </si>
  <si>
    <t>УЦР</t>
  </si>
  <si>
    <t>Управление делами</t>
  </si>
  <si>
    <t>Финансовое управление</t>
  </si>
  <si>
    <t>СП14</t>
  </si>
  <si>
    <t>ИТОГО по п.42:</t>
  </si>
  <si>
    <t>Возмещение затрат по оплате взносов на капитальный ремонт общего имущества  (Кольчугино)</t>
  </si>
  <si>
    <t>Кредиторка</t>
  </si>
  <si>
    <t>ПГЗ</t>
  </si>
  <si>
    <t>10% СГОЗ</t>
  </si>
  <si>
    <t>20% СГОЗ Запрос котировок</t>
  </si>
  <si>
    <t>п.4</t>
  </si>
  <si>
    <t>Осталось в п.4</t>
  </si>
  <si>
    <t>ОФО на 2026 год</t>
  </si>
  <si>
    <t>Услуги по перевозке пассажиров легковым автомобильным транспортом для проведения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</t>
  </si>
  <si>
    <t>1-23-00117336-0030</t>
  </si>
  <si>
    <t>Услуги по перевозке пассажиров легковым автомобильным транспортом для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</si>
  <si>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1-23-00117336-0031</t>
  </si>
  <si>
    <t>Услуги по перевозке пассажиров легковым автомобильным транспортом для проведения Выборочного федерального статистического наблюдения состояния здоровья населения</t>
  </si>
  <si>
    <t>1-24-00117336-0007</t>
  </si>
  <si>
    <t>Услуги по перевозке пассажиров легковым автомобильным транспортом для проведения Выборочного наблюдения использования суточного фонда времени населением</t>
  </si>
  <si>
    <t>1-24-00117336-0011</t>
  </si>
  <si>
    <t>Услуги по перевозке пассажиров легковым автомобильным транспортом для проведения Комплексного наблюдения условий жизни населения</t>
  </si>
  <si>
    <t>1-24-00117336-0013</t>
  </si>
  <si>
    <t>Услуги по перевозке пассажиров легковым автомобильным транспортом для проведения Выборочного наблюдения участия населения в непрерывном образовании</t>
  </si>
  <si>
    <r>
      <t>Услуги по перевозке пассажиров легковым автомобильным транспортом при подготовке, проведении и подведении итогов выборочного обследования рабочей силы</t>
    </r>
    <r>
      <rPr>
        <b/>
        <sz val="8"/>
        <color rgb="FFFF0000"/>
        <rFont val="Tahoma"/>
        <family val="2"/>
        <charset val="204"/>
      </rPr>
      <t xml:space="preserve"> ЛЮЧИНА</t>
    </r>
  </si>
  <si>
    <r>
      <t xml:space="preserve">Услуги по перевозке пассажиров легковым автомобильным транспортом для проведения Выборочного обследования сельскохозяйственной деятельности личных подсобных и других индивидуальных хозяйств граждан </t>
    </r>
    <r>
      <rPr>
        <b/>
        <sz val="8"/>
        <color rgb="FFFF0000"/>
        <rFont val="Tahoma"/>
        <family val="2"/>
        <charset val="204"/>
      </rPr>
      <t>СПИРИДОНОВА</t>
    </r>
  </si>
  <si>
    <t>Закуплено в 2023 на 2024</t>
  </si>
  <si>
    <t>1-24-00117336-0014</t>
  </si>
  <si>
    <t>Услуги связи для проведения Выборочного наблюдения участия населения в непрерывном образовании</t>
  </si>
  <si>
    <t>1-24-00117336-0016</t>
  </si>
  <si>
    <t>Услуги связи для проведения Выборочного обследования рабочей силы</t>
  </si>
  <si>
    <t>1-24-00117336-0018</t>
  </si>
  <si>
    <t>Услуги связи для проведения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</t>
  </si>
  <si>
    <t>1-23-00117336-0016</t>
  </si>
  <si>
    <t>Услуги по перевозке пассажиров легковым автомобильным транспортом для проведения Выборочного наблюдения доходов населения и участия в социальных программах</t>
  </si>
  <si>
    <t>1-24-00117336-0008</t>
  </si>
  <si>
    <t>Погрузо-разгрузочные работы для проведения Выборочного наблюдения доходов населения и участия в социальных программах</t>
  </si>
  <si>
    <t>82.99.19.000</t>
  </si>
  <si>
    <t>Закуплено в 2023 на 2024 КРЕДИТОРКА</t>
  </si>
  <si>
    <t>1-23-00117336-0028</t>
  </si>
  <si>
    <t>Поставка дизельного топлива для дизель-генераторной установки</t>
  </si>
  <si>
    <t>19.20.21.300</t>
  </si>
  <si>
    <t>1-23-00117336-0029</t>
  </si>
  <si>
    <t>19.20.21.125</t>
  </si>
  <si>
    <t>Приобретение бумаги для проведения Выборочного обследования сельскохозяйственной деятельности личных подсобных и других индивидуальных хозяйств граждан</t>
  </si>
  <si>
    <t>1-24-00117336-0001</t>
  </si>
  <si>
    <t>Поставка незамерзающей жидкости</t>
  </si>
  <si>
    <t>20.59.43.130</t>
  </si>
  <si>
    <t>1-24-00117336-0004</t>
  </si>
  <si>
    <t>Поставка реагентов</t>
  </si>
  <si>
    <t>20.13.62.190</t>
  </si>
  <si>
    <t>1-24-00117336-0019</t>
  </si>
  <si>
    <t>18.12.19</t>
  </si>
  <si>
    <t>Возмещение расходов за оказание услуг по обращению с ТКО</t>
  </si>
  <si>
    <t>38.11.29.000</t>
  </si>
  <si>
    <t>1-24-00117336-0005</t>
  </si>
  <si>
    <t>Возмещение расходов за подогрев воды</t>
  </si>
  <si>
    <t>Заключение договоров гражданско-правового характера для выполнения работ при подготовке, проведении и подведении итогов Выборочного федерального статистического наблюдения состояния здоровья населения</t>
  </si>
  <si>
    <t>1-23-00117336-0032</t>
  </si>
  <si>
    <t>Компенсация понесенных расходов физическим лицом при выполнении работ по проведению Выборочного федерального статистического наблюдения состояния здоровья населения</t>
  </si>
  <si>
    <t>1-24-00117336-0015</t>
  </si>
  <si>
    <t>Компенсация понесенных расходов физическим лицом при выполнении работ по проведению Выборочного обследования рабочей силы</t>
  </si>
  <si>
    <t>1-23-00117336-0033</t>
  </si>
  <si>
    <t>Компенсация понесенных расходов физическим лицом при выполнении работ по проведению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</si>
  <si>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1-24-00117336-0006</t>
  </si>
  <si>
    <t>Компенсация понесенных расходов физическим лицом при выполнении работ по проведению Выборочного наблюдения использования суточного фонда времени населением</t>
  </si>
  <si>
    <t>1-24-00117336-0009</t>
  </si>
  <si>
    <t>Заключение договоров гражданско-правового характера для выполнения работ при подготовке, проведении и подведении итогов Выборочного наблюдения трудоустройства выпускников</t>
  </si>
  <si>
    <t>1-24-00117336-0010</t>
  </si>
  <si>
    <t>Компенсация понесенных расходов физическим лицом при выполнении работ по проведению Комплексного наблюдения условий жизни населения</t>
  </si>
  <si>
    <t>1-24-00117336-0020</t>
  </si>
  <si>
    <t>Заключение договоров гражданско-правового характера  для выполнения работ по подготовке, обработке материалов  при проведении  выборочного наблюдения трудоустройства выпускников</t>
  </si>
  <si>
    <t>1-24-00117336-0017</t>
  </si>
  <si>
    <t>Компенсация понесенных расходов физическим лицом при выполнении работ по проведению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сетей,</t>
  </si>
  <si>
    <t>Поставка фреона</t>
  </si>
  <si>
    <t>20.14.19.130</t>
  </si>
  <si>
    <t>Поставка блока бесперебойного питания с аккумулятором</t>
  </si>
  <si>
    <t>26.20.40.111</t>
  </si>
  <si>
    <t>1-24-00117336-0026</t>
  </si>
  <si>
    <t>1-24-00117336-0027</t>
  </si>
  <si>
    <t>П Л А Н</t>
  </si>
  <si>
    <t>Д О Г О В О Р</t>
  </si>
  <si>
    <t>КБК</t>
  </si>
  <si>
    <t>ОКПД2</t>
  </si>
  <si>
    <t>КВР</t>
  </si>
  <si>
    <t>ЛБО 2024</t>
  </si>
  <si>
    <t>способ определения</t>
  </si>
  <si>
    <t>обоснование способа</t>
  </si>
  <si>
    <t>№ договора</t>
  </si>
  <si>
    <t>дата заключения</t>
  </si>
  <si>
    <t>№ реестровой записи</t>
  </si>
  <si>
    <t>сумма исполнения договора</t>
  </si>
  <si>
    <t>Состоялись или нет</t>
  </si>
  <si>
    <t>подано заявок</t>
  </si>
  <si>
    <t>экономия</t>
  </si>
  <si>
    <t>1</t>
  </si>
  <si>
    <t>2</t>
  </si>
  <si>
    <t>3</t>
  </si>
  <si>
    <t>4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</si>
  <si>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</si>
  <si>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</si>
  <si>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</si>
  <si>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</si>
  <si>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</si>
  <si>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</si>
  <si>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</si>
  <si>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</si>
  <si>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</si>
  <si>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157 0113 15 4 07 90071 247</t>
  </si>
  <si>
    <t>35.11.10.112</t>
  </si>
  <si>
    <t>247</t>
  </si>
  <si>
    <t>п.29 ч.1 ст.93 44-ФЗ</t>
  </si>
  <si>
    <t>33200381000231</t>
  </si>
  <si>
    <t>35.30.11.120</t>
  </si>
  <si>
    <t>Тепловая энергия в горячей сетевой воде г.Владимир</t>
  </si>
  <si>
    <t>п.8 ч.1 ст.93 44-ФЗ</t>
  </si>
  <si>
    <t>ТЭ1801-02589</t>
  </si>
  <si>
    <t>Тепловая энергия в виде горячей воды (пара) для отопления, вентиляции, горячего водоснабжения и технологических нужд г.Александров</t>
  </si>
  <si>
    <t>Тепловая энергия в горячей воде и теплоноситель г.Вязники</t>
  </si>
  <si>
    <t>65/2023</t>
  </si>
  <si>
    <t>ЦОт003/2023</t>
  </si>
  <si>
    <t>Тепловая энергия и теплоноситель г.Кольчугино</t>
  </si>
  <si>
    <t>308</t>
  </si>
  <si>
    <t>Тепловая энергия в горячей воде либо пар и теплоноситель г.Судогда</t>
  </si>
  <si>
    <t>48</t>
  </si>
  <si>
    <t>Тепловая энергия в горячей сетевой воде г.Ю-Польский</t>
  </si>
  <si>
    <t xml:space="preserve">7/ЮП </t>
  </si>
  <si>
    <t>157 0113 15 4 07 90020 244</t>
  </si>
  <si>
    <t>6820</t>
  </si>
  <si>
    <t>244</t>
  </si>
  <si>
    <t>Временное пользование и владение муниципальным недвижимым имуществом в г. Суздаль</t>
  </si>
  <si>
    <t>п.32 ч.1 ст.93 44-ФЗ</t>
  </si>
  <si>
    <t>232</t>
  </si>
  <si>
    <t>Аренда муниципального недвижимого имущества в г. Гороховец</t>
  </si>
  <si>
    <t>600</t>
  </si>
  <si>
    <t>Временное пользование и владение нежилым помещением в г. Гусь-Хрустальный</t>
  </si>
  <si>
    <t>Ар-РС 01/01-23</t>
  </si>
  <si>
    <t>Аренда нежилых помещений г. Петушки</t>
  </si>
  <si>
    <t>150/23</t>
  </si>
  <si>
    <t>Временное пользование и владение нежилым помещением в г. Юрьев-Польский</t>
  </si>
  <si>
    <t>Аренда муниципального недвижимого имущества г. Собинка</t>
  </si>
  <si>
    <t>1570-п</t>
  </si>
  <si>
    <t>157 0113 15 4 07 90071 244</t>
  </si>
  <si>
    <t>36.00.20.130</t>
  </si>
  <si>
    <t>Оказание услуг холодного водоснабжения и водоотведения в г.Владимир</t>
  </si>
  <si>
    <t>Оказание услуг холодного водоснабжения и  водоотведения в г.Александров</t>
  </si>
  <si>
    <t>325</t>
  </si>
  <si>
    <t>Оказание услуг холодного водоснабжения и водоотведения в г.Гороховец</t>
  </si>
  <si>
    <t>6193</t>
  </si>
  <si>
    <t>Оказание услуг холодного водоснабжения и водоотведения в г. Кольчугино</t>
  </si>
  <si>
    <t>530/22</t>
  </si>
  <si>
    <t>Оказание услуг холодного водоснабжения и водоотведения в г.Киржач</t>
  </si>
  <si>
    <t>Оказание услуг холодного водоснабжения и водоотведения г.Ковров</t>
  </si>
  <si>
    <t>976</t>
  </si>
  <si>
    <t>Оказание услуг холодного водоснабжения и водоотведения в г.Муром</t>
  </si>
  <si>
    <t>93</t>
  </si>
  <si>
    <t>Оказание услуг холодного водоснабжения и водоотведения в г.Петушки</t>
  </si>
  <si>
    <t>Оказание услуг по подаче холодной (питьевой) воды и приему сточных вод в г.Собинка</t>
  </si>
  <si>
    <t>1742</t>
  </si>
  <si>
    <t>Оказание услуг холодного водоснабжения в г.Судогда</t>
  </si>
  <si>
    <t>Оказание услуг водоотведения в г.Судогда</t>
  </si>
  <si>
    <t>Оказание услуг холодного водоснабжения и водоотведения в г.Ю-Польский</t>
  </si>
  <si>
    <t xml:space="preserve">06-31/5 </t>
  </si>
  <si>
    <t>157 0113 15 4 07 90019 244</t>
  </si>
  <si>
    <t>п.6 ч.1 ст.93 44-ФЗ</t>
  </si>
  <si>
    <t>157 0113 15 4 07 92703 244</t>
  </si>
  <si>
    <t>нет</t>
  </si>
  <si>
    <t>157 0113 15 4 07 92700 244</t>
  </si>
  <si>
    <t>157 0113 23 4 01 92020 244</t>
  </si>
  <si>
    <t>157 0113 15 2 P3 08300 244</t>
  </si>
  <si>
    <t>01/3328103210</t>
  </si>
  <si>
    <t>157 0113 15 4 07 90020 242</t>
  </si>
  <si>
    <t>26.20.18.000</t>
  </si>
  <si>
    <t>242</t>
  </si>
  <si>
    <t>Поставка многофункциональных устройств</t>
  </si>
  <si>
    <t>157 0113 15 4 07 90019 242</t>
  </si>
  <si>
    <t>26.20.40.110</t>
  </si>
  <si>
    <t>Поставка источников бесперебойного питания для серверного оборудования</t>
  </si>
  <si>
    <t xml:space="preserve">157 0113 15 4 07 90020 242 </t>
  </si>
  <si>
    <t>26.30.11.110</t>
  </si>
  <si>
    <t>Поставка коммутаторов для локальной вычислительной сети</t>
  </si>
  <si>
    <t>95.11.10.190</t>
  </si>
  <si>
    <t>Оказание услуг по ремонту и техническому обслуживанию компьютеров и периферийного оборудования</t>
  </si>
  <si>
    <t>62.03.12.130</t>
  </si>
  <si>
    <t>Оказание услуг по адаптации (актуализации) и сопровождению справочно-правовой системы «КонсультантПлюс»</t>
  </si>
  <si>
    <t>61.90.10.150</t>
  </si>
  <si>
    <t>Предоставление правительственной  специальной документальной связи</t>
  </si>
  <si>
    <t xml:space="preserve">157 0113 15 4 07 90019 244 </t>
  </si>
  <si>
    <t>53.20.11.212</t>
  </si>
  <si>
    <t>61.10.11.120</t>
  </si>
  <si>
    <t>Оказание услуг местной и внутризоновой телефонной связи</t>
  </si>
  <si>
    <t>п.1 ч.1 ст.93 44-ФЗ</t>
  </si>
  <si>
    <t>102337</t>
  </si>
  <si>
    <t>61.10.43.000</t>
  </si>
  <si>
    <t>Оказание услуг по предоставлению доступа к глобальной сети "Интернет"</t>
  </si>
  <si>
    <t>61.10</t>
  </si>
  <si>
    <t>Оказание услуг по предоставлению доступа к глобальной сети "Интернет" (районы)</t>
  </si>
  <si>
    <t>61.10.30.110</t>
  </si>
  <si>
    <t xml:space="preserve">Оказание услуг по передаче данных для целей цифровой телефонии </t>
  </si>
  <si>
    <t xml:space="preserve">157 0113 15 4 07 90020 244 </t>
  </si>
  <si>
    <t>Закупки на 2024 год</t>
  </si>
  <si>
    <t>284</t>
  </si>
  <si>
    <t>0128100001123000026</t>
  </si>
  <si>
    <t>0128100001123000025</t>
  </si>
  <si>
    <t>0128100001123000024</t>
  </si>
  <si>
    <t>0128100001123000023</t>
  </si>
  <si>
    <t>0128100001123000027</t>
  </si>
  <si>
    <t>0128100001123000021</t>
  </si>
  <si>
    <t>0128100001123000020</t>
  </si>
  <si>
    <t>0128100001123000022</t>
  </si>
  <si>
    <r>
      <t xml:space="preserve">Тепловая энергия в горячей воде (паре) для отопления, горячего водоснабжения, вентиляции, технологических нужд </t>
    </r>
    <r>
      <rPr>
        <sz val="6"/>
        <color rgb="FFFF0000"/>
        <rFont val="Times New Roman"/>
        <family val="1"/>
        <charset val="204"/>
      </rPr>
      <t>(объединенный Теплогаз: Г-Х, Ковров, Петушки, Муром, Собинка, Гороховец, Киржач, Красная Горбатка)</t>
    </r>
  </si>
  <si>
    <r>
      <t xml:space="preserve">Оказание услуг по обращению с твердыми коммунальными отходами </t>
    </r>
    <r>
      <rPr>
        <sz val="6"/>
        <color rgb="FFFF0000"/>
        <rFont val="Times New Roman"/>
        <family val="1"/>
        <charset val="204"/>
      </rPr>
      <t xml:space="preserve"> (Биотехнологии Владимир, Ковров)</t>
    </r>
  </si>
  <si>
    <r>
      <t>Услуга по перевозке пассажиров легковым автомобильным транспортом при подготовке, проведении и подведении итогов выборочного обследования</t>
    </r>
    <r>
      <rPr>
        <b/>
        <sz val="6"/>
        <color rgb="FF000000"/>
        <rFont val="Times New Roman"/>
        <family val="1"/>
        <charset val="204"/>
      </rPr>
      <t xml:space="preserve"> сельскохозяйственной деятельности личных подсобных</t>
    </r>
    <r>
      <rPr>
        <sz val="6"/>
        <color rgb="FF000000"/>
        <rFont val="Times New Roman"/>
        <family val="1"/>
        <charset val="204"/>
      </rPr>
      <t xml:space="preserve"> и других индивидуальных хозяйств граждан </t>
    </r>
    <r>
      <rPr>
        <b/>
        <sz val="6"/>
        <color rgb="FFFF0000"/>
        <rFont val="Times New Roman"/>
        <family val="1"/>
        <charset val="204"/>
      </rPr>
      <t>(Сприридонова)</t>
    </r>
  </si>
  <si>
    <r>
      <t xml:space="preserve">Услуга по перевозке пассажиров легковым автомобильным транспортом при подготовке, проведении и подведении итогов выборочного наблюдения </t>
    </r>
    <r>
      <rPr>
        <b/>
        <sz val="6"/>
        <color rgb="FF000000"/>
        <rFont val="Times New Roman"/>
        <family val="1"/>
        <charset val="204"/>
      </rPr>
      <t>рациона питания населения</t>
    </r>
    <r>
      <rPr>
        <sz val="6"/>
        <color rgb="FF000000"/>
        <rFont val="Times New Roman"/>
        <family val="1"/>
        <charset val="204"/>
      </rPr>
      <t xml:space="preserve"> </t>
    </r>
    <r>
      <rPr>
        <b/>
        <sz val="6"/>
        <color rgb="FFFF0000"/>
        <rFont val="Times New Roman"/>
        <family val="1"/>
        <charset val="204"/>
      </rPr>
      <t>(Евсеева)</t>
    </r>
  </si>
  <si>
    <r>
      <t xml:space="preserve">Услуга по перевозке пассажиров легковым автомобильным транспортом при подготовке, проведении и подведении итогов выборочного федерального статистического наблюдения по вопросам использования населением </t>
    </r>
    <r>
      <rPr>
        <b/>
        <sz val="6"/>
        <color rgb="FF000000"/>
        <rFont val="Times New Roman"/>
        <family val="1"/>
        <charset val="204"/>
      </rPr>
      <t>информационных технологий и информационно-телекоммуникационных</t>
    </r>
    <r>
      <rPr>
        <sz val="6"/>
        <color rgb="FF000000"/>
        <rFont val="Times New Roman"/>
        <family val="1"/>
        <charset val="204"/>
      </rPr>
      <t xml:space="preserve"> сетей</t>
    </r>
    <r>
      <rPr>
        <sz val="6"/>
        <color rgb="FFFF0000"/>
        <rFont val="Times New Roman"/>
        <family val="1"/>
        <charset val="204"/>
      </rPr>
      <t xml:space="preserve"> </t>
    </r>
    <r>
      <rPr>
        <b/>
        <sz val="6"/>
        <color rgb="FFFF0000"/>
        <rFont val="Times New Roman"/>
        <family val="1"/>
        <charset val="204"/>
      </rPr>
      <t>(Лючина)</t>
    </r>
  </si>
  <si>
    <r>
      <t xml:space="preserve">Услуги по перевозке пассажиров легковым автомобильным транспортом при подготовке, проведении и подведении итогов выборочного статистического наблюдения </t>
    </r>
    <r>
      <rPr>
        <b/>
        <sz val="6"/>
        <color rgb="FF000000"/>
        <rFont val="Times New Roman"/>
        <family val="1"/>
        <charset val="204"/>
      </rPr>
      <t>состояния здоровья населения</t>
    </r>
    <r>
      <rPr>
        <sz val="6"/>
        <color rgb="FFFF0000"/>
        <rFont val="Times New Roman"/>
        <family val="1"/>
        <charset val="204"/>
      </rPr>
      <t xml:space="preserve"> </t>
    </r>
    <r>
      <rPr>
        <b/>
        <sz val="6"/>
        <color rgb="FFFF0000"/>
        <rFont val="Times New Roman"/>
        <family val="1"/>
        <charset val="204"/>
      </rPr>
      <t>(Нечаева)</t>
    </r>
  </si>
  <si>
    <r>
      <t xml:space="preserve">Услуги по перевозке пассажиров легковым автомобильным транспортом при подготовке, проведении и подведении итогов  выборочного наблюдения </t>
    </r>
    <r>
      <rPr>
        <b/>
        <sz val="6"/>
        <color rgb="FF000000"/>
        <rFont val="Times New Roman"/>
        <family val="1"/>
        <charset val="204"/>
      </rPr>
      <t xml:space="preserve">качества и доступности услуг </t>
    </r>
    <r>
      <rPr>
        <sz val="6"/>
        <color rgb="FF000000"/>
        <rFont val="Times New Roman"/>
        <family val="1"/>
        <charset val="204"/>
      </rPr>
      <t>в сферах образования, здравоохранения и социального обслуживания, содействия занятости населения</t>
    </r>
    <r>
      <rPr>
        <b/>
        <sz val="6"/>
        <color rgb="FF000000"/>
        <rFont val="Times New Roman"/>
        <family val="1"/>
        <charset val="204"/>
      </rPr>
      <t xml:space="preserve"> </t>
    </r>
    <r>
      <rPr>
        <b/>
        <sz val="6"/>
        <color rgb="FFFF0000"/>
        <rFont val="Times New Roman"/>
        <family val="1"/>
        <charset val="204"/>
      </rPr>
      <t>(Евсеева)</t>
    </r>
  </si>
  <si>
    <r>
      <t xml:space="preserve">Услуга по перевозке пассажиров легковым автомобильным транспортом для выполнения работ при проведении выборочного обследования </t>
    </r>
    <r>
      <rPr>
        <b/>
        <sz val="6"/>
        <color rgb="FF000000"/>
        <rFont val="Times New Roman"/>
        <family val="1"/>
        <charset val="204"/>
      </rPr>
      <t xml:space="preserve">рабочей силы </t>
    </r>
    <r>
      <rPr>
        <b/>
        <sz val="6"/>
        <color rgb="FFFF0000"/>
        <rFont val="Times New Roman"/>
        <family val="1"/>
        <charset val="204"/>
      </rPr>
      <t xml:space="preserve"> (Лючина)</t>
    </r>
  </si>
  <si>
    <r>
      <t xml:space="preserve">Оказание услуг по передаче электрической энергии (г.Александров, Вязники, Гороховец, Муром, </t>
    </r>
    <r>
      <rPr>
        <b/>
        <sz val="6"/>
        <color rgb="FF000000"/>
        <rFont val="Times New Roman"/>
        <family val="1"/>
        <charset val="204"/>
      </rPr>
      <t>Ю-Польский</t>
    </r>
    <r>
      <rPr>
        <sz val="6"/>
        <color rgb="FF000000"/>
        <rFont val="Times New Roman"/>
        <family val="1"/>
        <charset val="204"/>
      </rPr>
      <t>)</t>
    </r>
  </si>
  <si>
    <r>
      <t>Оказание услуг по передаче электрической энергии (</t>
    </r>
    <r>
      <rPr>
        <b/>
        <sz val="6"/>
        <color rgb="FF000000"/>
        <rFont val="Times New Roman"/>
        <family val="1"/>
        <charset val="204"/>
      </rPr>
      <t>г.Владимир</t>
    </r>
    <r>
      <rPr>
        <sz val="6"/>
        <color rgb="FF000000"/>
        <rFont val="Times New Roman"/>
        <family val="1"/>
        <charset val="204"/>
      </rPr>
      <t>, Гусь-Хрустальный, Ковров, Петушки, Собинка, Судогда, Кольчугино)</t>
    </r>
  </si>
  <si>
    <t>Закупки на 2025 год</t>
  </si>
  <si>
    <r>
      <t xml:space="preserve">Оказание услуг по обращению с твердыми коммунальными отходами         </t>
    </r>
    <r>
      <rPr>
        <sz val="6"/>
        <color rgb="FFFF0000"/>
        <rFont val="Times New Roman"/>
        <family val="1"/>
        <charset val="204"/>
      </rPr>
      <t xml:space="preserve"> (Хартия 6 районов)</t>
    </r>
  </si>
  <si>
    <r>
      <t xml:space="preserve">Оказание услуг по обращению с твердыми коммунальными отходами     </t>
    </r>
    <r>
      <rPr>
        <sz val="6"/>
        <color rgb="FFFF0000"/>
        <rFont val="Times New Roman"/>
        <family val="1"/>
        <charset val="204"/>
      </rPr>
      <t xml:space="preserve"> (Экотранс Муром)</t>
    </r>
  </si>
  <si>
    <t>16/ВЛ/2024</t>
  </si>
  <si>
    <t>ЭЭ3813-00056/12024</t>
  </si>
  <si>
    <t xml:space="preserve">158 0113 15 4 07 90020 242  </t>
  </si>
  <si>
    <t>ЛБО 2025</t>
  </si>
  <si>
    <t>30.01.20224</t>
  </si>
  <si>
    <t>100</t>
  </si>
  <si>
    <t>16/2</t>
  </si>
  <si>
    <t>516/Вл</t>
  </si>
  <si>
    <r>
      <t>Поставка бензина неэтилированного марки АИ-92-К5</t>
    </r>
    <r>
      <rPr>
        <b/>
        <sz val="6"/>
        <color rgb="FFFF0000"/>
        <rFont val="Times New Roman"/>
        <family val="1"/>
        <charset val="204"/>
      </rPr>
      <t xml:space="preserve"> (второе полугодие)</t>
    </r>
  </si>
  <si>
    <t xml:space="preserve">1332810321023000056 </t>
  </si>
  <si>
    <t>1332810321023000057</t>
  </si>
  <si>
    <t>1332810321023000061</t>
  </si>
  <si>
    <t>1332810321023000059</t>
  </si>
  <si>
    <t>1332810321023000058</t>
  </si>
  <si>
    <t>1332810321023000055</t>
  </si>
  <si>
    <t>1332810321023000064</t>
  </si>
  <si>
    <t>1332810321023000062</t>
  </si>
  <si>
    <t>1332810321023000060</t>
  </si>
  <si>
    <t>1332810321023000053</t>
  </si>
  <si>
    <t>1332810321023000052</t>
  </si>
  <si>
    <t>1332810321023000063</t>
  </si>
  <si>
    <t>1332810321023000054</t>
  </si>
  <si>
    <r>
      <t xml:space="preserve">Услуга по перевозке пассажиров легковым автомобильным транспортом для выполнения работ при проведении выборочного обследования рабочей силы  </t>
    </r>
    <r>
      <rPr>
        <b/>
        <sz val="6"/>
        <color rgb="FFFF0000"/>
        <rFont val="Times New Roman"/>
        <family val="1"/>
        <charset val="204"/>
      </rPr>
      <t>(Лючина)</t>
    </r>
  </si>
  <si>
    <t>55/24</t>
  </si>
  <si>
    <t>к 25 марта</t>
  </si>
  <si>
    <t>к 01 июня</t>
  </si>
  <si>
    <r>
      <t xml:space="preserve">Тиражирование бланочной продукции для проведения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 </t>
    </r>
    <r>
      <rPr>
        <b/>
        <sz val="8"/>
        <color rgb="FFFF0000"/>
        <rFont val="Tahoma"/>
        <family val="2"/>
        <charset val="204"/>
      </rPr>
      <t>(Лючина)</t>
    </r>
  </si>
  <si>
    <t>13744</t>
  </si>
  <si>
    <t>92/24-ВК</t>
  </si>
  <si>
    <t>36</t>
  </si>
  <si>
    <t>143/24</t>
  </si>
  <si>
    <t>74/24</t>
  </si>
  <si>
    <t>1332810321024000005</t>
  </si>
  <si>
    <t>1332810321024000006</t>
  </si>
  <si>
    <t>1332810321024000003</t>
  </si>
  <si>
    <t xml:space="preserve">1332810321024000002 </t>
  </si>
  <si>
    <t xml:space="preserve">1332810321024000007 </t>
  </si>
  <si>
    <t xml:space="preserve">1332810321024000001 </t>
  </si>
  <si>
    <t xml:space="preserve">1332810321024000004 </t>
  </si>
  <si>
    <t>86.90.19.109</t>
  </si>
  <si>
    <t>1332810321024000008</t>
  </si>
  <si>
    <t>1-24-00117336-0028</t>
  </si>
  <si>
    <t>Оказание услуг по замене стеклопакетов</t>
  </si>
  <si>
    <t>43.32.10.110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</si>
</sst>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7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6"/>
      <color rgb="FF9C65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6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6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9FF33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B9C"/>
        <bgColor rgb="FFFFFFFF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DE9D9"/>
        <bgColor rgb="FFFFFFFF"/>
      </patternFill>
    </fill>
    <fill>
      <patternFill patternType="solid">
        <fgColor rgb="FF00B05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39997558519241921"/>
        <bgColor rgb="FF000000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0" fontId="13" fillId="18" borderId="0" applyNumberFormat="0" applyBorder="0" applyAlignment="0" applyProtection="0"/>
    <xf numFmtId="164" fontId="18" fillId="0" borderId="0"/>
  </cellStyleXfs>
  <cellXfs count="3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8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4" fontId="6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10" borderId="2" xfId="0" applyFill="1" applyBorder="1" applyAlignment="1">
      <alignment horizontal="left"/>
    </xf>
    <xf numFmtId="4" fontId="6" fillId="10" borderId="2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left"/>
    </xf>
    <xf numFmtId="0" fontId="0" fillId="11" borderId="2" xfId="0" applyFill="1" applyBorder="1" applyAlignment="1">
      <alignment horizontal="left"/>
    </xf>
    <xf numFmtId="4" fontId="6" fillId="11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6" fillId="10" borderId="2" xfId="0" applyNumberFormat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left"/>
    </xf>
    <xf numFmtId="4" fontId="6" fillId="11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4" fontId="6" fillId="6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0" fillId="12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13" borderId="2" xfId="0" applyFill="1" applyBorder="1" applyAlignment="1">
      <alignment horizontal="left"/>
    </xf>
    <xf numFmtId="0" fontId="0" fillId="14" borderId="2" xfId="0" applyFill="1" applyBorder="1" applyAlignment="1">
      <alignment horizontal="left"/>
    </xf>
    <xf numFmtId="0" fontId="7" fillId="0" borderId="0" xfId="0" applyFont="1" applyAlignment="1">
      <alignment horizontal="left"/>
    </xf>
    <xf numFmtId="0" fontId="3" fillId="13" borderId="1" xfId="0" applyFont="1" applyFill="1" applyBorder="1" applyAlignment="1">
      <alignment horizontal="center" vertical="center" wrapText="1"/>
    </xf>
    <xf numFmtId="4" fontId="3" fillId="13" borderId="1" xfId="0" applyNumberFormat="1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center" vertical="center" wrapText="1"/>
    </xf>
    <xf numFmtId="4" fontId="3" fillId="12" borderId="1" xfId="0" applyNumberFormat="1" applyFont="1" applyFill="1" applyBorder="1" applyAlignment="1">
      <alignment horizontal="right" vertical="center"/>
    </xf>
    <xf numFmtId="0" fontId="3" fillId="14" borderId="1" xfId="0" applyFont="1" applyFill="1" applyBorder="1" applyAlignment="1">
      <alignment horizontal="center" vertical="center" wrapText="1"/>
    </xf>
    <xf numFmtId="4" fontId="3" fillId="14" borderId="1" xfId="0" applyNumberFormat="1" applyFont="1" applyFill="1" applyBorder="1" applyAlignment="1">
      <alignment horizontal="right" vertical="center"/>
    </xf>
    <xf numFmtId="0" fontId="3" fillId="9" borderId="1" xfId="0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right" vertical="center"/>
    </xf>
    <xf numFmtId="4" fontId="3" fillId="10" borderId="1" xfId="0" applyNumberFormat="1" applyFont="1" applyFill="1" applyBorder="1" applyAlignment="1">
      <alignment horizontal="right" vertical="center"/>
    </xf>
    <xf numFmtId="0" fontId="8" fillId="10" borderId="2" xfId="0" applyFont="1" applyFill="1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2" xfId="0" applyBorder="1"/>
    <xf numFmtId="0" fontId="9" fillId="0" borderId="2" xfId="0" applyFont="1" applyBorder="1"/>
    <xf numFmtId="0" fontId="10" fillId="0" borderId="2" xfId="0" applyFont="1" applyBorder="1"/>
    <xf numFmtId="4" fontId="9" fillId="0" borderId="2" xfId="0" applyNumberFormat="1" applyFont="1" applyBorder="1"/>
    <xf numFmtId="0" fontId="10" fillId="10" borderId="2" xfId="0" applyFont="1" applyFill="1" applyBorder="1"/>
    <xf numFmtId="4" fontId="9" fillId="10" borderId="2" xfId="0" applyNumberFormat="1" applyFont="1" applyFill="1" applyBorder="1"/>
    <xf numFmtId="0" fontId="10" fillId="15" borderId="2" xfId="0" applyFont="1" applyFill="1" applyBorder="1"/>
    <xf numFmtId="4" fontId="9" fillId="15" borderId="2" xfId="0" applyNumberFormat="1" applyFont="1" applyFill="1" applyBorder="1"/>
    <xf numFmtId="0" fontId="10" fillId="13" borderId="2" xfId="0" applyFont="1" applyFill="1" applyBorder="1"/>
    <xf numFmtId="4" fontId="9" fillId="13" borderId="2" xfId="0" applyNumberFormat="1" applyFont="1" applyFill="1" applyBorder="1"/>
    <xf numFmtId="0" fontId="10" fillId="16" borderId="2" xfId="0" applyFont="1" applyFill="1" applyBorder="1"/>
    <xf numFmtId="4" fontId="9" fillId="16" borderId="2" xfId="0" applyNumberFormat="1" applyFont="1" applyFill="1" applyBorder="1"/>
    <xf numFmtId="0" fontId="10" fillId="17" borderId="2" xfId="0" applyFont="1" applyFill="1" applyBorder="1"/>
    <xf numFmtId="4" fontId="9" fillId="17" borderId="2" xfId="0" applyNumberFormat="1" applyFont="1" applyFill="1" applyBorder="1"/>
    <xf numFmtId="0" fontId="10" fillId="3" borderId="2" xfId="0" applyFont="1" applyFill="1" applyBorder="1"/>
    <xf numFmtId="4" fontId="9" fillId="3" borderId="2" xfId="0" applyNumberFormat="1" applyFont="1" applyFill="1" applyBorder="1"/>
    <xf numFmtId="0" fontId="11" fillId="0" borderId="2" xfId="0" applyFont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2" fillId="0" borderId="0" xfId="0" applyFont="1" applyFill="1"/>
    <xf numFmtId="0" fontId="2" fillId="13" borderId="1" xfId="0" applyFont="1" applyFill="1" applyBorder="1" applyAlignment="1">
      <alignment horizontal="center" vertical="center" wrapText="1"/>
    </xf>
    <xf numFmtId="4" fontId="2" fillId="13" borderId="1" xfId="0" applyNumberFormat="1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right" vertical="center"/>
    </xf>
    <xf numFmtId="4" fontId="10" fillId="13" borderId="2" xfId="0" applyNumberFormat="1" applyFont="1" applyFill="1" applyBorder="1"/>
    <xf numFmtId="4" fontId="10" fillId="17" borderId="2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4" fillId="21" borderId="11" xfId="0" applyFont="1" applyFill="1" applyBorder="1" applyAlignment="1">
      <alignment horizontal="center" vertical="center" wrapText="1"/>
    </xf>
    <xf numFmtId="0" fontId="15" fillId="22" borderId="12" xfId="1" applyFont="1" applyFill="1" applyBorder="1" applyAlignment="1">
      <alignment horizontal="center" vertical="center" wrapText="1"/>
    </xf>
    <xf numFmtId="0" fontId="14" fillId="21" borderId="13" xfId="0" applyFont="1" applyFill="1" applyBorder="1" applyAlignment="1">
      <alignment horizontal="center" vertical="center" wrapText="1"/>
    </xf>
    <xf numFmtId="0" fontId="22" fillId="21" borderId="2" xfId="0" applyFont="1" applyFill="1" applyBorder="1" applyAlignment="1">
      <alignment horizontal="center" vertical="center" wrapText="1"/>
    </xf>
    <xf numFmtId="49" fontId="22" fillId="21" borderId="2" xfId="0" applyNumberFormat="1" applyFont="1" applyFill="1" applyBorder="1" applyAlignment="1">
      <alignment horizontal="center" vertical="center" wrapText="1"/>
    </xf>
    <xf numFmtId="0" fontId="22" fillId="21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5" fillId="22" borderId="14" xfId="1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23" borderId="2" xfId="0" applyNumberFormat="1" applyFont="1" applyFill="1" applyBorder="1" applyAlignment="1">
      <alignment horizontal="center" vertical="center" wrapText="1"/>
    </xf>
    <xf numFmtId="0" fontId="19" fillId="23" borderId="2" xfId="0" applyFont="1" applyFill="1" applyBorder="1" applyAlignment="1">
      <alignment horizontal="center" vertical="center" wrapText="1"/>
    </xf>
    <xf numFmtId="0" fontId="19" fillId="23" borderId="2" xfId="0" applyNumberFormat="1" applyFont="1" applyFill="1" applyBorder="1" applyAlignment="1">
      <alignment horizontal="center" vertical="center" wrapText="1"/>
    </xf>
    <xf numFmtId="4" fontId="22" fillId="23" borderId="2" xfId="0" applyNumberFormat="1" applyFont="1" applyFill="1" applyBorder="1" applyAlignment="1">
      <alignment horizontal="center" vertical="center" wrapText="1"/>
    </xf>
    <xf numFmtId="2" fontId="22" fillId="23" borderId="2" xfId="0" applyNumberFormat="1" applyFont="1" applyFill="1" applyBorder="1" applyAlignment="1">
      <alignment horizontal="center" vertical="center" wrapText="1"/>
    </xf>
    <xf numFmtId="0" fontId="15" fillId="22" borderId="12" xfId="1" applyNumberFormat="1" applyFont="1" applyFill="1" applyBorder="1" applyAlignment="1">
      <alignment horizontal="center" vertical="center" wrapText="1"/>
    </xf>
    <xf numFmtId="49" fontId="19" fillId="23" borderId="13" xfId="0" applyNumberFormat="1" applyFont="1" applyFill="1" applyBorder="1" applyAlignment="1">
      <alignment horizontal="center" vertical="center" wrapText="1"/>
    </xf>
    <xf numFmtId="14" fontId="19" fillId="23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49" fontId="19" fillId="23" borderId="16" xfId="0" applyNumberFormat="1" applyFont="1" applyFill="1" applyBorder="1" applyAlignment="1">
      <alignment horizontal="center" vertical="center" wrapText="1"/>
    </xf>
    <xf numFmtId="0" fontId="19" fillId="23" borderId="16" xfId="0" applyFont="1" applyFill="1" applyBorder="1" applyAlignment="1">
      <alignment horizontal="center" vertical="center" wrapText="1"/>
    </xf>
    <xf numFmtId="0" fontId="19" fillId="23" borderId="16" xfId="0" applyNumberFormat="1" applyFont="1" applyFill="1" applyBorder="1" applyAlignment="1">
      <alignment horizontal="center" vertical="center" wrapText="1"/>
    </xf>
    <xf numFmtId="4" fontId="22" fillId="23" borderId="16" xfId="0" applyNumberFormat="1" applyFont="1" applyFill="1" applyBorder="1" applyAlignment="1">
      <alignment horizontal="center" vertical="center" wrapText="1"/>
    </xf>
    <xf numFmtId="0" fontId="15" fillId="22" borderId="17" xfId="1" applyNumberFormat="1" applyFont="1" applyFill="1" applyBorder="1" applyAlignment="1">
      <alignment horizontal="center" vertical="center" wrapText="1"/>
    </xf>
    <xf numFmtId="49" fontId="19" fillId="23" borderId="18" xfId="0" applyNumberFormat="1" applyFont="1" applyFill="1" applyBorder="1" applyAlignment="1">
      <alignment horizontal="center" vertical="center" wrapText="1"/>
    </xf>
    <xf numFmtId="14" fontId="19" fillId="23" borderId="16" xfId="0" applyNumberFormat="1" applyFont="1" applyFill="1" applyBorder="1" applyAlignment="1">
      <alignment horizontal="center" vertical="center" wrapText="1"/>
    </xf>
    <xf numFmtId="4" fontId="19" fillId="23" borderId="19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15" fillId="22" borderId="14" xfId="1" applyNumberFormat="1" applyFont="1" applyFill="1" applyBorder="1" applyAlignment="1">
      <alignment horizontal="center" vertical="center" wrapText="1"/>
    </xf>
    <xf numFmtId="49" fontId="19" fillId="24" borderId="9" xfId="0" applyNumberFormat="1" applyFont="1" applyFill="1" applyBorder="1" applyAlignment="1">
      <alignment horizontal="center" vertical="center" wrapText="1"/>
    </xf>
    <xf numFmtId="14" fontId="19" fillId="24" borderId="10" xfId="0" applyNumberFormat="1" applyFont="1" applyFill="1" applyBorder="1" applyAlignment="1">
      <alignment horizontal="center" vertical="center" wrapText="1"/>
    </xf>
    <xf numFmtId="49" fontId="19" fillId="24" borderId="2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21" borderId="10" xfId="0" applyNumberFormat="1" applyFont="1" applyFill="1" applyBorder="1" applyAlignment="1">
      <alignment horizontal="center" vertical="center" wrapText="1"/>
    </xf>
    <xf numFmtId="0" fontId="19" fillId="24" borderId="2" xfId="0" applyFont="1" applyFill="1" applyBorder="1" applyAlignment="1">
      <alignment horizontal="center" vertical="center" wrapText="1"/>
    </xf>
    <xf numFmtId="4" fontId="22" fillId="24" borderId="4" xfId="0" applyNumberFormat="1" applyFont="1" applyFill="1" applyBorder="1" applyAlignment="1">
      <alignment horizontal="center" vertical="center" wrapText="1"/>
    </xf>
    <xf numFmtId="0" fontId="19" fillId="24" borderId="2" xfId="0" applyNumberFormat="1" applyFont="1" applyFill="1" applyBorder="1" applyAlignment="1">
      <alignment horizontal="center" vertical="center" wrapText="1"/>
    </xf>
    <xf numFmtId="14" fontId="19" fillId="24" borderId="2" xfId="0" applyNumberFormat="1" applyFont="1" applyFill="1" applyBorder="1" applyAlignment="1">
      <alignment horizontal="center" vertical="center" wrapText="1"/>
    </xf>
    <xf numFmtId="4" fontId="19" fillId="24" borderId="4" xfId="0" applyNumberFormat="1" applyFont="1" applyFill="1" applyBorder="1" applyAlignment="1">
      <alignment horizontal="center" vertical="center" wrapText="1"/>
    </xf>
    <xf numFmtId="4" fontId="22" fillId="24" borderId="2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4" fontId="22" fillId="24" borderId="16" xfId="0" applyNumberFormat="1" applyFont="1" applyFill="1" applyBorder="1" applyAlignment="1">
      <alignment horizontal="center" vertical="center" wrapText="1"/>
    </xf>
    <xf numFmtId="49" fontId="19" fillId="24" borderId="18" xfId="0" applyNumberFormat="1" applyFont="1" applyFill="1" applyBorder="1" applyAlignment="1">
      <alignment horizontal="center" vertical="center" wrapText="1"/>
    </xf>
    <xf numFmtId="49" fontId="19" fillId="25" borderId="20" xfId="0" applyNumberFormat="1" applyFont="1" applyFill="1" applyBorder="1" applyAlignment="1">
      <alignment horizontal="center" vertical="center" wrapText="1"/>
    </xf>
    <xf numFmtId="49" fontId="19" fillId="25" borderId="10" xfId="0" applyNumberFormat="1" applyFont="1" applyFill="1" applyBorder="1" applyAlignment="1">
      <alignment horizontal="center" vertical="center" wrapText="1"/>
    </xf>
    <xf numFmtId="0" fontId="19" fillId="25" borderId="20" xfId="0" applyNumberFormat="1" applyFont="1" applyFill="1" applyBorder="1" applyAlignment="1">
      <alignment horizontal="center" vertical="center" wrapText="1"/>
    </xf>
    <xf numFmtId="0" fontId="19" fillId="25" borderId="10" xfId="0" applyNumberFormat="1" applyFont="1" applyFill="1" applyBorder="1" applyAlignment="1">
      <alignment horizontal="center" vertical="center" wrapText="1"/>
    </xf>
    <xf numFmtId="4" fontId="22" fillId="25" borderId="2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49" fontId="19" fillId="25" borderId="9" xfId="0" applyNumberFormat="1" applyFont="1" applyFill="1" applyBorder="1" applyAlignment="1">
      <alignment horizontal="center" vertical="center" wrapText="1"/>
    </xf>
    <xf numFmtId="14" fontId="19" fillId="25" borderId="20" xfId="0" applyNumberFormat="1" applyFont="1" applyFill="1" applyBorder="1" applyAlignment="1">
      <alignment horizontal="center" vertical="center" wrapText="1"/>
    </xf>
    <xf numFmtId="4" fontId="19" fillId="25" borderId="2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0" fontId="19" fillId="25" borderId="2" xfId="0" applyNumberFormat="1" applyFont="1" applyFill="1" applyBorder="1" applyAlignment="1">
      <alignment horizontal="center" vertical="center" wrapText="1"/>
    </xf>
    <xf numFmtId="49" fontId="19" fillId="25" borderId="2" xfId="0" applyNumberFormat="1" applyFont="1" applyFill="1" applyBorder="1" applyAlignment="1">
      <alignment horizontal="center" vertical="center" wrapText="1"/>
    </xf>
    <xf numFmtId="4" fontId="22" fillId="25" borderId="2" xfId="0" applyNumberFormat="1" applyFont="1" applyFill="1" applyBorder="1" applyAlignment="1">
      <alignment horizontal="center" vertical="center" wrapText="1"/>
    </xf>
    <xf numFmtId="49" fontId="19" fillId="25" borderId="13" xfId="0" applyNumberFormat="1" applyFont="1" applyFill="1" applyBorder="1" applyAlignment="1">
      <alignment horizontal="center" vertical="center" wrapText="1"/>
    </xf>
    <xf numFmtId="14" fontId="19" fillId="25" borderId="2" xfId="0" applyNumberFormat="1" applyFont="1" applyFill="1" applyBorder="1" applyAlignment="1">
      <alignment horizontal="center" vertical="center" wrapText="1"/>
    </xf>
    <xf numFmtId="4" fontId="19" fillId="25" borderId="4" xfId="0" applyNumberFormat="1" applyFont="1" applyFill="1" applyBorder="1" applyAlignment="1">
      <alignment horizontal="center" vertical="center" wrapText="1"/>
    </xf>
    <xf numFmtId="0" fontId="19" fillId="25" borderId="2" xfId="0" applyFont="1" applyFill="1" applyBorder="1" applyAlignment="1">
      <alignment horizontal="center" vertical="center" wrapText="1"/>
    </xf>
    <xf numFmtId="4" fontId="19" fillId="25" borderId="2" xfId="0" applyNumberFormat="1" applyFont="1" applyFill="1" applyBorder="1" applyAlignment="1">
      <alignment horizontal="center" vertical="center" wrapText="1"/>
    </xf>
    <xf numFmtId="49" fontId="19" fillId="25" borderId="21" xfId="0" applyNumberFormat="1" applyFont="1" applyFill="1" applyBorder="1" applyAlignment="1">
      <alignment horizontal="center" vertical="center" wrapText="1"/>
    </xf>
    <xf numFmtId="49" fontId="19" fillId="25" borderId="16" xfId="0" applyNumberFormat="1" applyFont="1" applyFill="1" applyBorder="1" applyAlignment="1">
      <alignment horizontal="center" vertical="center" wrapText="1"/>
    </xf>
    <xf numFmtId="0" fontId="19" fillId="25" borderId="21" xfId="0" applyNumberFormat="1" applyFont="1" applyFill="1" applyBorder="1" applyAlignment="1">
      <alignment horizontal="center" vertical="center" wrapText="1"/>
    </xf>
    <xf numFmtId="0" fontId="19" fillId="25" borderId="16" xfId="0" applyNumberFormat="1" applyFont="1" applyFill="1" applyBorder="1" applyAlignment="1">
      <alignment horizontal="center" vertical="center" wrapText="1"/>
    </xf>
    <xf numFmtId="4" fontId="22" fillId="25" borderId="16" xfId="0" applyNumberFormat="1" applyFont="1" applyFill="1" applyBorder="1" applyAlignment="1">
      <alignment horizontal="center" vertical="center" wrapText="1"/>
    </xf>
    <xf numFmtId="49" fontId="22" fillId="25" borderId="16" xfId="0" applyNumberFormat="1" applyFont="1" applyFill="1" applyBorder="1" applyAlignment="1">
      <alignment horizontal="center" vertical="center" wrapText="1"/>
    </xf>
    <xf numFmtId="0" fontId="15" fillId="22" borderId="22" xfId="1" applyNumberFormat="1" applyFont="1" applyFill="1" applyBorder="1" applyAlignment="1">
      <alignment horizontal="center" vertical="center" wrapText="1"/>
    </xf>
    <xf numFmtId="49" fontId="19" fillId="25" borderId="18" xfId="0" applyNumberFormat="1" applyFont="1" applyFill="1" applyBorder="1" applyAlignment="1">
      <alignment horizontal="center" vertical="center" wrapText="1"/>
    </xf>
    <xf numFmtId="14" fontId="19" fillId="25" borderId="21" xfId="0" applyNumberFormat="1" applyFont="1" applyFill="1" applyBorder="1" applyAlignment="1">
      <alignment horizontal="center" vertical="center" wrapText="1"/>
    </xf>
    <xf numFmtId="4" fontId="19" fillId="25" borderId="16" xfId="0" applyNumberFormat="1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49" fontId="19" fillId="26" borderId="20" xfId="0" applyNumberFormat="1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0" fontId="19" fillId="26" borderId="20" xfId="0" applyNumberFormat="1" applyFont="1" applyFill="1" applyBorder="1" applyAlignment="1">
      <alignment horizontal="center" vertical="center" wrapText="1"/>
    </xf>
    <xf numFmtId="0" fontId="19" fillId="26" borderId="10" xfId="0" applyNumberFormat="1" applyFont="1" applyFill="1" applyBorder="1" applyAlignment="1">
      <alignment horizontal="center" vertical="center" wrapText="1"/>
    </xf>
    <xf numFmtId="4" fontId="22" fillId="26" borderId="15" xfId="0" applyNumberFormat="1" applyFont="1" applyFill="1" applyBorder="1" applyAlignment="1">
      <alignment horizontal="center" vertical="center" wrapText="1"/>
    </xf>
    <xf numFmtId="2" fontId="22" fillId="26" borderId="10" xfId="0" applyNumberFormat="1" applyFont="1" applyFill="1" applyBorder="1" applyAlignment="1">
      <alignment horizontal="center" vertical="center" wrapText="1"/>
    </xf>
    <xf numFmtId="0" fontId="15" fillId="22" borderId="23" xfId="1" applyNumberFormat="1" applyFont="1" applyFill="1" applyBorder="1" applyAlignment="1">
      <alignment horizontal="center" vertical="center" wrapText="1"/>
    </xf>
    <xf numFmtId="14" fontId="19" fillId="26" borderId="20" xfId="0" applyNumberFormat="1" applyFont="1" applyFill="1" applyBorder="1" applyAlignment="1">
      <alignment horizontal="center" vertical="center" wrapText="1"/>
    </xf>
    <xf numFmtId="0" fontId="19" fillId="26" borderId="2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49" fontId="19" fillId="26" borderId="2" xfId="0" applyNumberFormat="1" applyFont="1" applyFill="1" applyBorder="1" applyAlignment="1">
      <alignment horizontal="center" vertical="center" wrapText="1"/>
    </xf>
    <xf numFmtId="0" fontId="19" fillId="26" borderId="2" xfId="0" applyNumberFormat="1" applyFont="1" applyFill="1" applyBorder="1" applyAlignment="1">
      <alignment horizontal="center" vertical="center" wrapText="1"/>
    </xf>
    <xf numFmtId="4" fontId="22" fillId="26" borderId="4" xfId="0" applyNumberFormat="1" applyFont="1" applyFill="1" applyBorder="1" applyAlignment="1">
      <alignment horizontal="center" vertical="center" wrapText="1"/>
    </xf>
    <xf numFmtId="14" fontId="19" fillId="26" borderId="2" xfId="0" applyNumberFormat="1" applyFont="1" applyFill="1" applyBorder="1" applyAlignment="1">
      <alignment horizontal="center" vertical="center" wrapText="1"/>
    </xf>
    <xf numFmtId="4" fontId="22" fillId="26" borderId="2" xfId="0" applyNumberFormat="1" applyFont="1" applyFill="1" applyBorder="1" applyAlignment="1">
      <alignment horizontal="center" vertical="center" wrapText="1"/>
    </xf>
    <xf numFmtId="2" fontId="17" fillId="21" borderId="2" xfId="0" applyNumberFormat="1" applyFont="1" applyFill="1" applyBorder="1" applyAlignment="1">
      <alignment horizontal="center" vertical="center" wrapText="1"/>
    </xf>
    <xf numFmtId="4" fontId="22" fillId="26" borderId="10" xfId="0" applyNumberFormat="1" applyFont="1" applyFill="1" applyBorder="1" applyAlignment="1">
      <alignment horizontal="center" vertical="center" wrapText="1"/>
    </xf>
    <xf numFmtId="49" fontId="19" fillId="26" borderId="16" xfId="0" applyNumberFormat="1" applyFont="1" applyFill="1" applyBorder="1" applyAlignment="1">
      <alignment horizontal="center" vertical="center" wrapText="1"/>
    </xf>
    <xf numFmtId="0" fontId="19" fillId="26" borderId="16" xfId="0" applyNumberFormat="1" applyFont="1" applyFill="1" applyBorder="1" applyAlignment="1">
      <alignment horizontal="center" vertical="center" wrapText="1"/>
    </xf>
    <xf numFmtId="4" fontId="22" fillId="26" borderId="16" xfId="0" applyNumberFormat="1" applyFont="1" applyFill="1" applyBorder="1" applyAlignment="1">
      <alignment horizontal="center" vertical="center" wrapText="1"/>
    </xf>
    <xf numFmtId="49" fontId="19" fillId="26" borderId="18" xfId="0" applyNumberFormat="1" applyFont="1" applyFill="1" applyBorder="1" applyAlignment="1">
      <alignment horizontal="center" vertical="center" wrapText="1"/>
    </xf>
    <xf numFmtId="14" fontId="19" fillId="26" borderId="16" xfId="0" applyNumberFormat="1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27" borderId="24" xfId="0" applyNumberFormat="1" applyFont="1" applyFill="1" applyBorder="1" applyAlignment="1">
      <alignment horizontal="center" vertical="center" wrapText="1"/>
    </xf>
    <xf numFmtId="49" fontId="19" fillId="28" borderId="2" xfId="2" applyNumberFormat="1" applyFont="1" applyFill="1" applyBorder="1" applyAlignment="1">
      <alignment horizontal="center" vertical="center" wrapText="1"/>
    </xf>
    <xf numFmtId="0" fontId="19" fillId="27" borderId="2" xfId="0" applyFont="1" applyFill="1" applyBorder="1" applyAlignment="1">
      <alignment horizontal="center" vertical="center"/>
    </xf>
    <xf numFmtId="0" fontId="19" fillId="27" borderId="2" xfId="0" applyNumberFormat="1" applyFont="1" applyFill="1" applyBorder="1" applyAlignment="1">
      <alignment horizontal="center" vertical="center" wrapText="1"/>
    </xf>
    <xf numFmtId="0" fontId="16" fillId="27" borderId="2" xfId="0" applyFont="1" applyFill="1" applyBorder="1" applyAlignment="1">
      <alignment horizontal="center" vertical="center" wrapText="1"/>
    </xf>
    <xf numFmtId="0" fontId="19" fillId="27" borderId="21" xfId="0" applyFont="1" applyFill="1" applyBorder="1" applyAlignment="1">
      <alignment horizontal="center" vertical="center"/>
    </xf>
    <xf numFmtId="0" fontId="19" fillId="27" borderId="25" xfId="0" applyNumberFormat="1" applyFont="1" applyFill="1" applyBorder="1" applyAlignment="1">
      <alignment horizontal="center" vertical="center" wrapText="1"/>
    </xf>
    <xf numFmtId="0" fontId="17" fillId="27" borderId="2" xfId="0" applyNumberFormat="1" applyFont="1" applyFill="1" applyBorder="1" applyAlignment="1">
      <alignment horizontal="center" vertical="center" wrapText="1"/>
    </xf>
    <xf numFmtId="0" fontId="19" fillId="29" borderId="2" xfId="0" applyNumberFormat="1" applyFont="1" applyFill="1" applyBorder="1" applyAlignment="1">
      <alignment horizontal="center" vertical="center" wrapText="1"/>
    </xf>
    <xf numFmtId="49" fontId="19" fillId="27" borderId="2" xfId="0" applyNumberFormat="1" applyFont="1" applyFill="1" applyBorder="1" applyAlignment="1">
      <alignment horizontal="center" vertical="center" wrapText="1"/>
    </xf>
    <xf numFmtId="49" fontId="19" fillId="27" borderId="26" xfId="0" applyNumberFormat="1" applyFont="1" applyFill="1" applyBorder="1" applyAlignment="1">
      <alignment horizontal="center" vertical="center" wrapText="1"/>
    </xf>
    <xf numFmtId="4" fontId="19" fillId="27" borderId="4" xfId="0" applyNumberFormat="1" applyFont="1" applyFill="1" applyBorder="1" applyAlignment="1">
      <alignment horizontal="center" vertical="center" wrapText="1"/>
    </xf>
    <xf numFmtId="0" fontId="19" fillId="27" borderId="2" xfId="0" applyFont="1" applyFill="1" applyBorder="1" applyAlignment="1">
      <alignment horizontal="center" vertical="center" wrapText="1"/>
    </xf>
    <xf numFmtId="0" fontId="19" fillId="21" borderId="2" xfId="0" applyNumberFormat="1" applyFont="1" applyFill="1" applyBorder="1" applyAlignment="1">
      <alignment horizontal="center" vertical="center" wrapText="1"/>
    </xf>
    <xf numFmtId="0" fontId="19" fillId="27" borderId="13" xfId="0" applyFont="1" applyFill="1" applyBorder="1" applyAlignment="1">
      <alignment horizontal="center" vertical="center" wrapText="1"/>
    </xf>
    <xf numFmtId="4" fontId="19" fillId="27" borderId="2" xfId="0" applyNumberFormat="1" applyFont="1" applyFill="1" applyBorder="1" applyAlignment="1">
      <alignment horizontal="center" vertical="center" wrapText="1"/>
    </xf>
    <xf numFmtId="0" fontId="19" fillId="27" borderId="21" xfId="0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>
      <alignment horizontal="center" vertical="center"/>
    </xf>
    <xf numFmtId="49" fontId="19" fillId="30" borderId="2" xfId="0" applyNumberFormat="1" applyFont="1" applyFill="1" applyBorder="1" applyAlignment="1">
      <alignment horizontal="center" vertical="center" wrapText="1"/>
    </xf>
    <xf numFmtId="0" fontId="19" fillId="30" borderId="2" xfId="0" applyFont="1" applyFill="1" applyBorder="1" applyAlignment="1">
      <alignment horizontal="center" vertical="center" wrapText="1"/>
    </xf>
    <xf numFmtId="0" fontId="19" fillId="30" borderId="21" xfId="0" applyNumberFormat="1" applyFont="1" applyFill="1" applyBorder="1" applyAlignment="1">
      <alignment horizontal="center" vertical="center" wrapText="1"/>
    </xf>
    <xf numFmtId="0" fontId="17" fillId="30" borderId="2" xfId="0" applyNumberFormat="1" applyFont="1" applyFill="1" applyBorder="1" applyAlignment="1">
      <alignment horizontal="center" vertical="center" wrapText="1"/>
    </xf>
    <xf numFmtId="49" fontId="19" fillId="30" borderId="26" xfId="0" applyNumberFormat="1" applyFont="1" applyFill="1" applyBorder="1" applyAlignment="1">
      <alignment horizontal="center" vertical="center" wrapText="1"/>
    </xf>
    <xf numFmtId="14" fontId="19" fillId="30" borderId="21" xfId="0" applyNumberFormat="1" applyFont="1" applyFill="1" applyBorder="1" applyAlignment="1">
      <alignment horizontal="center" vertical="center" wrapText="1"/>
    </xf>
    <xf numFmtId="49" fontId="19" fillId="30" borderId="21" xfId="0" applyNumberFormat="1" applyFont="1" applyFill="1" applyBorder="1" applyAlignment="1">
      <alignment horizontal="center" vertical="center" wrapText="1"/>
    </xf>
    <xf numFmtId="4" fontId="19" fillId="30" borderId="2" xfId="0" applyNumberFormat="1" applyFont="1" applyFill="1" applyBorder="1" applyAlignment="1">
      <alignment horizontal="center" vertical="center" wrapText="1"/>
    </xf>
    <xf numFmtId="0" fontId="19" fillId="30" borderId="26" xfId="0" applyFont="1" applyFill="1" applyBorder="1" applyAlignment="1">
      <alignment horizontal="center" vertical="center" wrapText="1"/>
    </xf>
    <xf numFmtId="0" fontId="19" fillId="30" borderId="21" xfId="0" applyFont="1" applyFill="1" applyBorder="1" applyAlignment="1">
      <alignment horizontal="center" vertical="center" wrapText="1"/>
    </xf>
    <xf numFmtId="0" fontId="16" fillId="30" borderId="26" xfId="0" applyFont="1" applyFill="1" applyBorder="1" applyAlignment="1">
      <alignment horizontal="center" vertical="center" wrapText="1"/>
    </xf>
    <xf numFmtId="49" fontId="19" fillId="21" borderId="4" xfId="0" applyNumberFormat="1" applyFont="1" applyFill="1" applyBorder="1" applyAlignment="1">
      <alignment horizontal="center" vertical="center"/>
    </xf>
    <xf numFmtId="49" fontId="19" fillId="21" borderId="27" xfId="0" applyNumberFormat="1" applyFont="1" applyFill="1" applyBorder="1" applyAlignment="1">
      <alignment horizontal="center" vertical="center" wrapText="1"/>
    </xf>
    <xf numFmtId="0" fontId="19" fillId="21" borderId="27" xfId="0" applyFont="1" applyFill="1" applyBorder="1" applyAlignment="1">
      <alignment horizontal="center" vertical="center" wrapText="1"/>
    </xf>
    <xf numFmtId="0" fontId="19" fillId="21" borderId="26" xfId="0" applyNumberFormat="1" applyFont="1" applyFill="1" applyBorder="1" applyAlignment="1">
      <alignment horizontal="center" vertical="center" wrapText="1"/>
    </xf>
    <xf numFmtId="4" fontId="22" fillId="21" borderId="21" xfId="0" applyNumberFormat="1" applyFont="1" applyFill="1" applyBorder="1" applyAlignment="1">
      <alignment horizontal="center" vertical="center" wrapText="1"/>
    </xf>
    <xf numFmtId="0" fontId="17" fillId="21" borderId="21" xfId="0" applyNumberFormat="1" applyFont="1" applyFill="1" applyBorder="1" applyAlignment="1">
      <alignment horizontal="center" vertical="center" wrapText="1"/>
    </xf>
    <xf numFmtId="0" fontId="19" fillId="21" borderId="21" xfId="0" applyNumberFormat="1" applyFont="1" applyFill="1" applyBorder="1" applyAlignment="1">
      <alignment horizontal="center" vertical="center" wrapText="1"/>
    </xf>
    <xf numFmtId="0" fontId="15" fillId="21" borderId="22" xfId="1" applyFont="1" applyFill="1" applyBorder="1" applyAlignment="1">
      <alignment horizontal="center" vertical="center" wrapText="1"/>
    </xf>
    <xf numFmtId="49" fontId="19" fillId="21" borderId="26" xfId="0" applyNumberFormat="1" applyFont="1" applyFill="1" applyBorder="1" applyAlignment="1">
      <alignment horizontal="center" vertical="center" wrapText="1"/>
    </xf>
    <xf numFmtId="14" fontId="19" fillId="21" borderId="21" xfId="0" applyNumberFormat="1" applyFont="1" applyFill="1" applyBorder="1" applyAlignment="1">
      <alignment horizontal="center" vertical="center" wrapText="1"/>
    </xf>
    <xf numFmtId="49" fontId="19" fillId="21" borderId="21" xfId="0" applyNumberFormat="1" applyFont="1" applyFill="1" applyBorder="1" applyAlignment="1">
      <alignment horizontal="center" vertical="center" wrapText="1"/>
    </xf>
    <xf numFmtId="0" fontId="19" fillId="21" borderId="26" xfId="0" applyFont="1" applyFill="1" applyBorder="1" applyAlignment="1">
      <alignment horizontal="center" vertical="center" wrapText="1"/>
    </xf>
    <xf numFmtId="0" fontId="19" fillId="21" borderId="21" xfId="0" applyFont="1" applyFill="1" applyBorder="1" applyAlignment="1">
      <alignment horizontal="center" vertical="center" wrapText="1"/>
    </xf>
    <xf numFmtId="49" fontId="19" fillId="31" borderId="2" xfId="0" applyNumberFormat="1" applyFont="1" applyFill="1" applyBorder="1" applyAlignment="1">
      <alignment horizontal="center" vertical="center" wrapText="1"/>
    </xf>
    <xf numFmtId="0" fontId="19" fillId="31" borderId="2" xfId="0" applyFont="1" applyFill="1" applyBorder="1" applyAlignment="1">
      <alignment horizontal="center" vertical="center" wrapText="1"/>
    </xf>
    <xf numFmtId="0" fontId="19" fillId="31" borderId="2" xfId="0" applyNumberFormat="1" applyFont="1" applyFill="1" applyBorder="1" applyAlignment="1">
      <alignment horizontal="center" vertical="center" wrapText="1"/>
    </xf>
    <xf numFmtId="4" fontId="22" fillId="31" borderId="2" xfId="0" applyNumberFormat="1" applyFont="1" applyFill="1" applyBorder="1" applyAlignment="1">
      <alignment horizontal="center" vertical="center" wrapText="1"/>
    </xf>
    <xf numFmtId="0" fontId="24" fillId="31" borderId="2" xfId="0" applyFont="1" applyFill="1" applyBorder="1" applyAlignment="1">
      <alignment horizontal="left"/>
    </xf>
    <xf numFmtId="49" fontId="19" fillId="31" borderId="13" xfId="0" applyNumberFormat="1" applyFont="1" applyFill="1" applyBorder="1" applyAlignment="1">
      <alignment horizontal="center" vertical="center" wrapText="1"/>
    </xf>
    <xf numFmtId="14" fontId="19" fillId="31" borderId="2" xfId="0" applyNumberFormat="1" applyFont="1" applyFill="1" applyBorder="1" applyAlignment="1">
      <alignment horizontal="center" vertical="center" wrapText="1"/>
    </xf>
    <xf numFmtId="4" fontId="19" fillId="31" borderId="2" xfId="0" applyNumberFormat="1" applyFont="1" applyFill="1" applyBorder="1" applyAlignment="1">
      <alignment horizontal="center" vertical="center" wrapText="1"/>
    </xf>
    <xf numFmtId="0" fontId="19" fillId="31" borderId="2" xfId="0" applyFont="1" applyFill="1" applyBorder="1" applyAlignment="1">
      <alignment horizontal="center" vertical="center"/>
    </xf>
    <xf numFmtId="49" fontId="19" fillId="31" borderId="10" xfId="0" applyNumberFormat="1" applyFont="1" applyFill="1" applyBorder="1" applyAlignment="1">
      <alignment horizontal="center" vertical="center" wrapText="1"/>
    </xf>
    <xf numFmtId="0" fontId="16" fillId="31" borderId="2" xfId="0" applyFont="1" applyFill="1" applyBorder="1" applyAlignment="1">
      <alignment horizontal="center" vertical="center" wrapText="1"/>
    </xf>
    <xf numFmtId="0" fontId="20" fillId="21" borderId="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/>
    </xf>
    <xf numFmtId="0" fontId="19" fillId="29" borderId="2" xfId="0" applyFont="1" applyFill="1" applyBorder="1" applyAlignment="1">
      <alignment horizontal="center" vertical="center" wrapText="1"/>
    </xf>
    <xf numFmtId="0" fontId="15" fillId="21" borderId="12" xfId="1" applyNumberFormat="1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left"/>
    </xf>
    <xf numFmtId="0" fontId="19" fillId="31" borderId="10" xfId="0" applyFont="1" applyFill="1" applyBorder="1" applyAlignment="1">
      <alignment horizontal="center" vertical="center" wrapText="1"/>
    </xf>
    <xf numFmtId="0" fontId="19" fillId="31" borderId="10" xfId="0" applyNumberFormat="1" applyFont="1" applyFill="1" applyBorder="1" applyAlignment="1">
      <alignment horizontal="center" vertical="center" wrapText="1"/>
    </xf>
    <xf numFmtId="4" fontId="22" fillId="31" borderId="10" xfId="0" applyNumberFormat="1" applyFont="1" applyFill="1" applyBorder="1" applyAlignment="1">
      <alignment horizontal="center" vertical="center" wrapText="1"/>
    </xf>
    <xf numFmtId="0" fontId="16" fillId="31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49" fontId="19" fillId="32" borderId="2" xfId="0" applyNumberFormat="1" applyFont="1" applyFill="1" applyBorder="1" applyAlignment="1">
      <alignment horizontal="center" vertical="center" wrapText="1"/>
    </xf>
    <xf numFmtId="0" fontId="19" fillId="20" borderId="2" xfId="0" applyFont="1" applyFill="1" applyBorder="1" applyAlignment="1">
      <alignment horizontal="center" vertical="center" wrapText="1"/>
    </xf>
    <xf numFmtId="0" fontId="19" fillId="32" borderId="2" xfId="0" applyFont="1" applyFill="1" applyBorder="1" applyAlignment="1">
      <alignment horizontal="center" vertical="center" wrapText="1"/>
    </xf>
    <xf numFmtId="0" fontId="19" fillId="32" borderId="2" xfId="0" applyNumberFormat="1" applyFont="1" applyFill="1" applyBorder="1" applyAlignment="1">
      <alignment horizontal="center" vertical="center" wrapText="1"/>
    </xf>
    <xf numFmtId="4" fontId="22" fillId="32" borderId="2" xfId="0" applyNumberFormat="1" applyFont="1" applyFill="1" applyBorder="1" applyAlignment="1">
      <alignment horizontal="center" vertical="center" wrapText="1"/>
    </xf>
    <xf numFmtId="0" fontId="24" fillId="32" borderId="2" xfId="0" applyFont="1" applyFill="1" applyBorder="1" applyAlignment="1">
      <alignment horizontal="left"/>
    </xf>
    <xf numFmtId="49" fontId="19" fillId="32" borderId="13" xfId="0" applyNumberFormat="1" applyFont="1" applyFill="1" applyBorder="1" applyAlignment="1">
      <alignment horizontal="center" vertical="center" wrapText="1"/>
    </xf>
    <xf numFmtId="14" fontId="19" fillId="32" borderId="2" xfId="0" applyNumberFormat="1" applyFont="1" applyFill="1" applyBorder="1" applyAlignment="1">
      <alignment horizontal="center" vertical="center" wrapText="1"/>
    </xf>
    <xf numFmtId="4" fontId="19" fillId="32" borderId="2" xfId="0" applyNumberFormat="1" applyFont="1" applyFill="1" applyBorder="1" applyAlignment="1">
      <alignment horizontal="center" vertical="center" wrapText="1"/>
    </xf>
    <xf numFmtId="0" fontId="19" fillId="32" borderId="2" xfId="0" applyFont="1" applyFill="1" applyBorder="1" applyAlignment="1">
      <alignment horizontal="center" vertical="center"/>
    </xf>
    <xf numFmtId="0" fontId="16" fillId="32" borderId="2" xfId="0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0" xfId="0" applyNumberFormat="1" applyFont="1" applyFill="1" applyBorder="1" applyAlignment="1">
      <alignment horizontal="center" vertical="center" wrapText="1"/>
    </xf>
    <xf numFmtId="4" fontId="22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24" fillId="32" borderId="2" xfId="0" applyFont="1" applyFill="1" applyBorder="1"/>
    <xf numFmtId="0" fontId="24" fillId="0" borderId="0" xfId="0" applyFont="1" applyFill="1" applyBorder="1"/>
    <xf numFmtId="0" fontId="24" fillId="0" borderId="2" xfId="0" applyFont="1" applyFill="1" applyBorder="1"/>
    <xf numFmtId="4" fontId="24" fillId="0" borderId="0" xfId="0" applyNumberFormat="1" applyFont="1" applyFill="1" applyBorder="1"/>
    <xf numFmtId="4" fontId="25" fillId="21" borderId="21" xfId="0" applyNumberFormat="1" applyFont="1" applyFill="1" applyBorder="1" applyAlignment="1">
      <alignment horizontal="center" vertical="center" wrapText="1"/>
    </xf>
    <xf numFmtId="4" fontId="19" fillId="34" borderId="15" xfId="0" applyNumberFormat="1" applyFont="1" applyFill="1" applyBorder="1" applyAlignment="1">
      <alignment horizontal="center" vertical="center" wrapText="1"/>
    </xf>
    <xf numFmtId="4" fontId="19" fillId="34" borderId="4" xfId="0" applyNumberFormat="1" applyFont="1" applyFill="1" applyBorder="1" applyAlignment="1">
      <alignment horizontal="center" vertical="center" wrapText="1"/>
    </xf>
    <xf numFmtId="4" fontId="19" fillId="34" borderId="16" xfId="0" applyNumberFormat="1" applyFont="1" applyFill="1" applyBorder="1" applyAlignment="1">
      <alignment horizontal="center" vertical="center" wrapText="1"/>
    </xf>
    <xf numFmtId="4" fontId="19" fillId="36" borderId="15" xfId="0" applyNumberFormat="1" applyFont="1" applyFill="1" applyBorder="1" applyAlignment="1">
      <alignment horizontal="center" vertical="center" wrapText="1"/>
    </xf>
    <xf numFmtId="4" fontId="19" fillId="35" borderId="4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28" xfId="1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4" fontId="19" fillId="33" borderId="2" xfId="0" applyNumberFormat="1" applyFont="1" applyFill="1" applyBorder="1" applyAlignment="1">
      <alignment horizontal="center" vertical="center" wrapText="1"/>
    </xf>
    <xf numFmtId="0" fontId="24" fillId="33" borderId="2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center" vertical="center" wrapText="1"/>
    </xf>
    <xf numFmtId="0" fontId="19" fillId="33" borderId="2" xfId="0" applyFont="1" applyFill="1" applyBorder="1" applyAlignment="1">
      <alignment horizontal="center" vertical="center" wrapText="1"/>
    </xf>
    <xf numFmtId="4" fontId="22" fillId="37" borderId="4" xfId="0" applyNumberFormat="1" applyFont="1" applyFill="1" applyBorder="1" applyAlignment="1">
      <alignment horizontal="center" vertical="center"/>
    </xf>
    <xf numFmtId="4" fontId="22" fillId="37" borderId="2" xfId="0" applyNumberFormat="1" applyFont="1" applyFill="1" applyBorder="1" applyAlignment="1">
      <alignment horizontal="center" vertical="center" wrapText="1"/>
    </xf>
    <xf numFmtId="4" fontId="22" fillId="37" borderId="2" xfId="0" applyNumberFormat="1" applyFont="1" applyFill="1" applyBorder="1" applyAlignment="1">
      <alignment horizontal="center" vertical="center"/>
    </xf>
    <xf numFmtId="4" fontId="22" fillId="38" borderId="21" xfId="0" applyNumberFormat="1" applyFont="1" applyFill="1" applyBorder="1" applyAlignment="1">
      <alignment horizontal="center" vertical="center" wrapText="1"/>
    </xf>
    <xf numFmtId="0" fontId="26" fillId="27" borderId="2" xfId="0" applyNumberFormat="1" applyFont="1" applyFill="1" applyBorder="1" applyAlignment="1">
      <alignment horizontal="center" vertical="center" wrapText="1"/>
    </xf>
    <xf numFmtId="0" fontId="19" fillId="39" borderId="2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4" fontId="26" fillId="31" borderId="2" xfId="0" applyNumberFormat="1" applyFont="1" applyFill="1" applyBorder="1" applyAlignment="1">
      <alignment horizontal="center" vertical="center" wrapText="1"/>
    </xf>
    <xf numFmtId="4" fontId="26" fillId="31" borderId="10" xfId="0" applyNumberFormat="1" applyFont="1" applyFill="1" applyBorder="1" applyAlignment="1">
      <alignment horizontal="center" vertical="center" wrapText="1"/>
    </xf>
    <xf numFmtId="0" fontId="17" fillId="22" borderId="22" xfId="1" applyFont="1" applyFill="1" applyBorder="1" applyAlignment="1">
      <alignment horizontal="center" vertical="center" wrapText="1"/>
    </xf>
    <xf numFmtId="0" fontId="17" fillId="22" borderId="4" xfId="1" applyFont="1" applyFill="1" applyBorder="1" applyAlignment="1">
      <alignment horizontal="center" vertical="center" wrapText="1"/>
    </xf>
    <xf numFmtId="0" fontId="17" fillId="22" borderId="12" xfId="1" applyFont="1" applyFill="1" applyBorder="1" applyAlignment="1">
      <alignment horizontal="center" vertical="center" wrapText="1"/>
    </xf>
    <xf numFmtId="0" fontId="17" fillId="22" borderId="12" xfId="1" applyNumberFormat="1" applyFont="1" applyFill="1" applyBorder="1" applyAlignment="1">
      <alignment horizontal="center" vertical="center" wrapText="1"/>
    </xf>
    <xf numFmtId="4" fontId="19" fillId="25" borderId="10" xfId="0" applyNumberFormat="1" applyFont="1" applyFill="1" applyBorder="1" applyAlignment="1">
      <alignment horizontal="center" vertic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4" fontId="19" fillId="30" borderId="26" xfId="0" applyNumberFormat="1" applyFont="1" applyFill="1" applyBorder="1" applyAlignment="1">
      <alignment horizontal="center" vertical="center" wrapText="1"/>
    </xf>
    <xf numFmtId="4" fontId="25" fillId="21" borderId="26" xfId="0" applyNumberFormat="1" applyFont="1" applyFill="1" applyBorder="1" applyAlignment="1">
      <alignment horizontal="center" vertical="center" wrapText="1"/>
    </xf>
    <xf numFmtId="4" fontId="19" fillId="31" borderId="26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center" vertical="center" wrapText="1"/>
    </xf>
    <xf numFmtId="4" fontId="19" fillId="24" borderId="16" xfId="0" applyNumberFormat="1" applyFont="1" applyFill="1" applyBorder="1" applyAlignment="1">
      <alignment horizontal="center" vertical="center" wrapText="1"/>
    </xf>
    <xf numFmtId="49" fontId="19" fillId="28" borderId="10" xfId="2" applyNumberFormat="1" applyFont="1" applyFill="1" applyBorder="1" applyAlignment="1">
      <alignment horizontal="center" vertical="center" wrapText="1"/>
    </xf>
    <xf numFmtId="4" fontId="22" fillId="37" borderId="21" xfId="0" applyNumberFormat="1" applyFont="1" applyFill="1" applyBorder="1" applyAlignment="1">
      <alignment horizontal="center" vertical="center"/>
    </xf>
    <xf numFmtId="49" fontId="19" fillId="27" borderId="21" xfId="0" applyNumberFormat="1" applyFont="1" applyFill="1" applyBorder="1" applyAlignment="1">
      <alignment horizontal="center" vertical="center" wrapText="1"/>
    </xf>
    <xf numFmtId="0" fontId="17" fillId="22" borderId="22" xfId="1" applyNumberFormat="1" applyFont="1" applyFill="1" applyBorder="1" applyAlignment="1">
      <alignment horizontal="center" vertical="center" wrapText="1"/>
    </xf>
    <xf numFmtId="0" fontId="19" fillId="24" borderId="16" xfId="0" applyNumberFormat="1" applyFont="1" applyFill="1" applyBorder="1" applyAlignment="1">
      <alignment horizontal="center" vertical="center" wrapText="1"/>
    </xf>
    <xf numFmtId="49" fontId="19" fillId="34" borderId="13" xfId="0" applyNumberFormat="1" applyFont="1" applyFill="1" applyBorder="1" applyAlignment="1">
      <alignment horizontal="center" vertical="center" wrapText="1"/>
    </xf>
    <xf numFmtId="49" fontId="19" fillId="36" borderId="13" xfId="0" applyNumberFormat="1" applyFont="1" applyFill="1" applyBorder="1" applyAlignment="1">
      <alignment horizontal="center" vertical="center" wrapText="1"/>
    </xf>
    <xf numFmtId="49" fontId="19" fillId="34" borderId="9" xfId="0" applyNumberFormat="1" applyFont="1" applyFill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4" fontId="3" fillId="16" borderId="1" xfId="0" applyNumberFormat="1" applyFont="1" applyFill="1" applyBorder="1" applyAlignment="1">
      <alignment horizontal="right" vertical="center"/>
    </xf>
    <xf numFmtId="0" fontId="3" fillId="16" borderId="3" xfId="0" applyFont="1" applyFill="1" applyBorder="1" applyAlignment="1">
      <alignment horizontal="center" vertical="center" wrapText="1"/>
    </xf>
    <xf numFmtId="4" fontId="3" fillId="16" borderId="3" xfId="0" applyNumberFormat="1" applyFont="1" applyFill="1" applyBorder="1" applyAlignment="1">
      <alignment horizontal="right" vertical="center"/>
    </xf>
    <xf numFmtId="0" fontId="2" fillId="16" borderId="1" xfId="0" applyFont="1" applyFill="1" applyBorder="1" applyAlignment="1">
      <alignment horizontal="center" vertical="center" wrapText="1"/>
    </xf>
    <xf numFmtId="4" fontId="2" fillId="16" borderId="1" xfId="0" applyNumberFormat="1" applyFont="1" applyFill="1" applyBorder="1" applyAlignment="1">
      <alignment horizontal="right" vertical="center"/>
    </xf>
    <xf numFmtId="49" fontId="21" fillId="19" borderId="4" xfId="0" applyNumberFormat="1" applyFont="1" applyFill="1" applyBorder="1" applyAlignment="1">
      <alignment horizontal="center" vertical="center" wrapText="1"/>
    </xf>
    <xf numFmtId="49" fontId="21" fillId="19" borderId="5" xfId="0" applyNumberFormat="1" applyFont="1" applyFill="1" applyBorder="1" applyAlignment="1">
      <alignment horizontal="center" vertical="center" wrapText="1"/>
    </xf>
    <xf numFmtId="49" fontId="21" fillId="19" borderId="6" xfId="0" applyNumberFormat="1" applyFont="1" applyFill="1" applyBorder="1" applyAlignment="1">
      <alignment horizontal="center" vertical="center" wrapText="1"/>
    </xf>
    <xf numFmtId="0" fontId="21" fillId="20" borderId="7" xfId="0" applyFont="1" applyFill="1" applyBorder="1" applyAlignment="1">
      <alignment horizontal="center" vertical="center" wrapText="1"/>
    </xf>
    <xf numFmtId="0" fontId="21" fillId="20" borderId="8" xfId="0" applyFont="1" applyFill="1" applyBorder="1" applyAlignment="1">
      <alignment horizontal="center" vertical="center" wrapText="1"/>
    </xf>
    <xf numFmtId="49" fontId="23" fillId="31" borderId="4" xfId="0" applyNumberFormat="1" applyFont="1" applyFill="1" applyBorder="1" applyAlignment="1">
      <alignment horizontal="center" vertical="center"/>
    </xf>
    <xf numFmtId="49" fontId="23" fillId="31" borderId="5" xfId="0" applyNumberFormat="1" applyFont="1" applyFill="1" applyBorder="1" applyAlignment="1">
      <alignment horizontal="center" vertical="center"/>
    </xf>
    <xf numFmtId="49" fontId="23" fillId="31" borderId="13" xfId="0" applyNumberFormat="1" applyFont="1" applyFill="1" applyBorder="1" applyAlignment="1">
      <alignment horizontal="center" vertical="center"/>
    </xf>
    <xf numFmtId="0" fontId="23" fillId="32" borderId="5" xfId="0" applyFont="1" applyFill="1" applyBorder="1" applyAlignment="1">
      <alignment horizontal="center" vertical="center"/>
    </xf>
  </cellXfs>
  <cellStyles count="3">
    <cellStyle name="Excel Built-in Normal" xfId="2"/>
    <cellStyle name="Нейтральный" xfId="1" builtinId="28"/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CCFFCC"/>
      <color rgb="FF00FFFF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E2" sqref="E2"/>
    </sheetView>
  </sheetViews>
  <sheetFormatPr defaultRowHeight="15" x14ac:dyDescent="0.25"/>
  <cols>
    <col min="2" max="2" width="31.42578125" customWidth="1"/>
    <col min="3" max="3" width="22" customWidth="1"/>
    <col min="4" max="4" width="20.85546875" customWidth="1"/>
    <col min="5" max="5" width="21.7109375" customWidth="1"/>
  </cols>
  <sheetData>
    <row r="2" spans="2:5" ht="26.25" customHeight="1" x14ac:dyDescent="0.25">
      <c r="B2" s="59"/>
      <c r="C2" s="74">
        <v>2024</v>
      </c>
      <c r="D2" s="74">
        <v>2025</v>
      </c>
      <c r="E2" s="74">
        <v>2026</v>
      </c>
    </row>
    <row r="3" spans="2:5" ht="15.75" x14ac:dyDescent="0.25">
      <c r="B3" s="59"/>
      <c r="C3" s="59"/>
      <c r="D3" s="59"/>
      <c r="E3" s="59"/>
    </row>
    <row r="4" spans="2:5" ht="15.75" x14ac:dyDescent="0.25">
      <c r="B4" s="60" t="s">
        <v>72</v>
      </c>
      <c r="C4" s="61">
        <f>ТРУ!H37+п.4!F44+п.23!F18+п.42!F33</f>
        <v>14902000</v>
      </c>
      <c r="D4" s="61">
        <f>ТРУ!I37+п.4!G44+п.23!G18+п.42!G33</f>
        <v>12574600</v>
      </c>
      <c r="E4" s="61">
        <f>ТРУ!J37+п.4!H44+п.23!H18+п.42!H33</f>
        <v>12242400</v>
      </c>
    </row>
    <row r="5" spans="2:5" ht="15.75" x14ac:dyDescent="0.25">
      <c r="B5" s="60"/>
      <c r="C5" s="59"/>
      <c r="D5" s="59"/>
      <c r="E5" s="59"/>
    </row>
    <row r="6" spans="2:5" ht="15.75" x14ac:dyDescent="0.25">
      <c r="B6" s="62" t="s">
        <v>225</v>
      </c>
      <c r="C6" s="63">
        <f>ТРУ!H39+п.4!F46+п.23!F20</f>
        <v>633049.88000000012</v>
      </c>
      <c r="D6" s="59"/>
      <c r="E6" s="59"/>
    </row>
    <row r="7" spans="2:5" ht="15.75" x14ac:dyDescent="0.25">
      <c r="B7" s="60"/>
      <c r="C7" s="59"/>
      <c r="D7" s="59"/>
      <c r="E7" s="59"/>
    </row>
    <row r="8" spans="2:5" ht="15.75" x14ac:dyDescent="0.25">
      <c r="B8" s="64" t="s">
        <v>206</v>
      </c>
      <c r="C8" s="65">
        <f>ТРУ!H41+п.4!F48+п.23!F22+п.42!F33</f>
        <v>14268191.119999999</v>
      </c>
      <c r="D8" s="65">
        <f>ТРУ!I41+п.4!G48+п.23!G22+п.42!G33</f>
        <v>12557879.390000001</v>
      </c>
      <c r="E8" s="65">
        <f>ТРУ!J41+п.4!H48+п.23!H22+п.42!H33</f>
        <v>12237591.24</v>
      </c>
    </row>
    <row r="9" spans="2:5" ht="15.75" x14ac:dyDescent="0.25">
      <c r="B9" s="60"/>
      <c r="C9" s="59"/>
      <c r="D9" s="59"/>
      <c r="E9" s="59"/>
    </row>
    <row r="10" spans="2:5" ht="15.75" x14ac:dyDescent="0.25">
      <c r="B10" s="66" t="s">
        <v>207</v>
      </c>
      <c r="C10" s="67">
        <f>C4*10/100</f>
        <v>1490200</v>
      </c>
      <c r="D10" s="59"/>
      <c r="E10" s="59"/>
    </row>
    <row r="11" spans="2:5" ht="15.75" x14ac:dyDescent="0.25">
      <c r="B11" s="66"/>
      <c r="C11" s="82">
        <v>2000000</v>
      </c>
      <c r="D11" s="59"/>
      <c r="E11" s="59"/>
    </row>
    <row r="12" spans="2:5" ht="15.75" x14ac:dyDescent="0.25">
      <c r="B12" s="72" t="s">
        <v>208</v>
      </c>
      <c r="C12" s="73">
        <f>ТРУ!H6+ТРУ!H7+ТРУ!H8+ТРУ!H9+ТРУ!H10+ТРУ!H11+ТРУ!H12+ТРУ!H13+ТРУ!H14+ТРУ!H27+ТРУ!H29+ТРУ!H34</f>
        <v>1000912</v>
      </c>
      <c r="D12" s="59"/>
      <c r="E12" s="59"/>
    </row>
    <row r="13" spans="2:5" ht="15.75" x14ac:dyDescent="0.25">
      <c r="B13" s="60"/>
      <c r="C13" s="59"/>
      <c r="D13" s="59"/>
      <c r="E13" s="59"/>
    </row>
    <row r="14" spans="2:5" ht="15.75" x14ac:dyDescent="0.25">
      <c r="B14" s="68" t="s">
        <v>209</v>
      </c>
      <c r="C14" s="69">
        <f>п.4!F44</f>
        <v>779136.22000000009</v>
      </c>
      <c r="D14" s="59"/>
      <c r="E14" s="59"/>
    </row>
    <row r="15" spans="2:5" ht="15.75" x14ac:dyDescent="0.25">
      <c r="B15" s="60"/>
      <c r="C15" s="59"/>
      <c r="D15" s="59"/>
      <c r="E15" s="59"/>
    </row>
    <row r="16" spans="2:5" ht="15.75" x14ac:dyDescent="0.25">
      <c r="B16" s="70" t="s">
        <v>210</v>
      </c>
      <c r="C16" s="71">
        <f>C10-C14</f>
        <v>711063.77999999991</v>
      </c>
      <c r="D16" s="59"/>
      <c r="E16" s="59"/>
    </row>
    <row r="17" spans="2:5" ht="15.75" x14ac:dyDescent="0.25">
      <c r="B17" s="70" t="s">
        <v>210</v>
      </c>
      <c r="C17" s="83">
        <f>C11-C14</f>
        <v>1220863.7799999998</v>
      </c>
      <c r="D17" s="58"/>
      <c r="E17" s="58"/>
    </row>
    <row r="19" spans="2:5" x14ac:dyDescent="0.25">
      <c r="E19" s="57"/>
    </row>
    <row r="20" spans="2:5" x14ac:dyDescent="0.25">
      <c r="E20" s="5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B12" zoomScale="80" zoomScaleNormal="80" workbookViewId="0">
      <selection activeCell="C25" sqref="C25"/>
    </sheetView>
  </sheetViews>
  <sheetFormatPr defaultRowHeight="15" x14ac:dyDescent="0.25"/>
  <cols>
    <col min="1" max="1" width="19.5703125" customWidth="1"/>
    <col min="2" max="2" width="54.140625" customWidth="1"/>
    <col min="3" max="3" width="12.42578125" customWidth="1"/>
    <col min="4" max="4" width="8.85546875" customWidth="1"/>
    <col min="5" max="5" width="24.7109375" customWidth="1"/>
    <col min="6" max="7" width="7.140625" customWidth="1"/>
    <col min="8" max="8" width="16.42578125" customWidth="1"/>
    <col min="9" max="9" width="14.85546875" customWidth="1"/>
    <col min="10" max="10" width="16" customWidth="1"/>
    <col min="12" max="12" width="11.42578125" customWidth="1"/>
  </cols>
  <sheetData>
    <row r="1" spans="1:11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 t="s">
        <v>6</v>
      </c>
      <c r="I1" s="1" t="s">
        <v>7</v>
      </c>
      <c r="J1" s="1" t="s">
        <v>211</v>
      </c>
    </row>
    <row r="2" spans="1:11" ht="21" x14ac:dyDescent="0.25">
      <c r="A2" s="2" t="s">
        <v>18</v>
      </c>
      <c r="B2" s="2" t="s">
        <v>19</v>
      </c>
      <c r="C2" s="2" t="s">
        <v>20</v>
      </c>
      <c r="D2" s="2" t="s">
        <v>68</v>
      </c>
      <c r="E2" s="2" t="s">
        <v>21</v>
      </c>
      <c r="F2" s="2" t="s">
        <v>22</v>
      </c>
      <c r="G2" s="1"/>
      <c r="H2" s="75">
        <v>2511</v>
      </c>
      <c r="I2" s="55">
        <v>1662</v>
      </c>
      <c r="J2" s="55">
        <v>1788</v>
      </c>
      <c r="K2" s="76"/>
    </row>
    <row r="3" spans="1:11" ht="21" x14ac:dyDescent="0.25">
      <c r="A3" s="2" t="s">
        <v>18</v>
      </c>
      <c r="B3" s="2" t="s">
        <v>19</v>
      </c>
      <c r="C3" s="2" t="s">
        <v>20</v>
      </c>
      <c r="D3" s="2" t="s">
        <v>68</v>
      </c>
      <c r="E3" s="2" t="s">
        <v>21</v>
      </c>
      <c r="F3" s="2" t="s">
        <v>22</v>
      </c>
      <c r="G3" s="2"/>
      <c r="H3" s="55">
        <v>16986</v>
      </c>
      <c r="I3" s="3">
        <v>17894</v>
      </c>
      <c r="J3" s="3">
        <v>17768</v>
      </c>
      <c r="K3" s="76"/>
    </row>
    <row r="4" spans="1:11" ht="21" x14ac:dyDescent="0.25">
      <c r="A4" s="2" t="s">
        <v>23</v>
      </c>
      <c r="B4" s="2" t="s">
        <v>24</v>
      </c>
      <c r="C4" s="2" t="s">
        <v>25</v>
      </c>
      <c r="D4" s="2" t="s">
        <v>68</v>
      </c>
      <c r="E4" s="2" t="s">
        <v>21</v>
      </c>
      <c r="F4" s="2" t="s">
        <v>22</v>
      </c>
      <c r="G4" s="2"/>
      <c r="H4" s="55"/>
      <c r="I4" s="55">
        <v>792</v>
      </c>
      <c r="J4" s="55">
        <v>900</v>
      </c>
      <c r="K4" s="76"/>
    </row>
    <row r="5" spans="1:11" ht="21" x14ac:dyDescent="0.25">
      <c r="A5" s="2" t="s">
        <v>23</v>
      </c>
      <c r="B5" s="2" t="s">
        <v>24</v>
      </c>
      <c r="C5" s="2" t="s">
        <v>25</v>
      </c>
      <c r="D5" s="2" t="s">
        <v>68</v>
      </c>
      <c r="E5" s="2" t="s">
        <v>21</v>
      </c>
      <c r="F5" s="2" t="s">
        <v>22</v>
      </c>
      <c r="G5" s="2"/>
      <c r="H5" s="52">
        <v>10512</v>
      </c>
      <c r="I5" s="27">
        <v>10008</v>
      </c>
      <c r="J5" s="27">
        <v>9900</v>
      </c>
    </row>
    <row r="6" spans="1:11" ht="31.5" x14ac:dyDescent="0.25">
      <c r="A6" s="2" t="s">
        <v>60</v>
      </c>
      <c r="B6" s="5" t="s">
        <v>223</v>
      </c>
      <c r="C6" s="2" t="s">
        <v>61</v>
      </c>
      <c r="D6" s="4" t="s">
        <v>69</v>
      </c>
      <c r="E6" s="5" t="s">
        <v>62</v>
      </c>
      <c r="F6" s="5" t="s">
        <v>63</v>
      </c>
      <c r="G6" s="17" t="s">
        <v>71</v>
      </c>
      <c r="H6" s="52">
        <v>96552</v>
      </c>
      <c r="I6" s="27"/>
      <c r="J6" s="27"/>
    </row>
    <row r="7" spans="1:11" ht="31.5" x14ac:dyDescent="0.25">
      <c r="A7" s="2" t="s">
        <v>60</v>
      </c>
      <c r="B7" s="5" t="s">
        <v>223</v>
      </c>
      <c r="C7" s="2" t="s">
        <v>61</v>
      </c>
      <c r="D7" s="4" t="s">
        <v>69</v>
      </c>
      <c r="E7" s="5" t="s">
        <v>62</v>
      </c>
      <c r="F7" s="5" t="s">
        <v>63</v>
      </c>
      <c r="G7" s="17" t="s">
        <v>71</v>
      </c>
      <c r="H7" s="3">
        <v>111248</v>
      </c>
      <c r="I7" s="3">
        <v>137200</v>
      </c>
      <c r="J7" s="3">
        <v>100600</v>
      </c>
      <c r="K7" t="s">
        <v>447</v>
      </c>
    </row>
    <row r="8" spans="1:11" ht="52.5" x14ac:dyDescent="0.25">
      <c r="A8" s="2" t="s">
        <v>65</v>
      </c>
      <c r="B8" s="2" t="s">
        <v>212</v>
      </c>
      <c r="C8" s="2" t="s">
        <v>61</v>
      </c>
      <c r="D8" s="4" t="s">
        <v>69</v>
      </c>
      <c r="E8" s="5" t="s">
        <v>66</v>
      </c>
      <c r="F8" s="5" t="s">
        <v>63</v>
      </c>
      <c r="G8" s="17" t="s">
        <v>71</v>
      </c>
      <c r="H8" s="3">
        <v>105900</v>
      </c>
      <c r="I8" s="3">
        <v>80000</v>
      </c>
      <c r="J8" s="3">
        <v>122900</v>
      </c>
    </row>
    <row r="9" spans="1:11" ht="45" customHeight="1" x14ac:dyDescent="0.25">
      <c r="A9" s="2" t="s">
        <v>67</v>
      </c>
      <c r="B9" s="5" t="s">
        <v>224</v>
      </c>
      <c r="C9" s="2" t="s">
        <v>61</v>
      </c>
      <c r="D9" s="4" t="s">
        <v>69</v>
      </c>
      <c r="E9" s="5" t="s">
        <v>62</v>
      </c>
      <c r="F9" s="5" t="s">
        <v>63</v>
      </c>
      <c r="G9" s="17" t="s">
        <v>71</v>
      </c>
      <c r="H9" s="3">
        <v>235000</v>
      </c>
      <c r="I9" s="3">
        <v>235000</v>
      </c>
      <c r="J9" s="3">
        <v>141400</v>
      </c>
      <c r="K9" t="s">
        <v>446</v>
      </c>
    </row>
    <row r="10" spans="1:11" ht="42" x14ac:dyDescent="0.25">
      <c r="A10" s="2" t="s">
        <v>213</v>
      </c>
      <c r="B10" s="2" t="s">
        <v>214</v>
      </c>
      <c r="C10" s="2" t="s">
        <v>61</v>
      </c>
      <c r="D10" s="4" t="s">
        <v>69</v>
      </c>
      <c r="E10" s="5" t="s">
        <v>64</v>
      </c>
      <c r="F10" s="5" t="s">
        <v>63</v>
      </c>
      <c r="G10" s="17" t="s">
        <v>71</v>
      </c>
      <c r="H10" s="3">
        <v>0</v>
      </c>
      <c r="I10" s="3">
        <v>27200</v>
      </c>
      <c r="J10" s="3">
        <v>0</v>
      </c>
    </row>
    <row r="11" spans="1:11" ht="31.5" x14ac:dyDescent="0.25">
      <c r="A11" s="2" t="s">
        <v>215</v>
      </c>
      <c r="B11" s="2" t="s">
        <v>216</v>
      </c>
      <c r="C11" s="2" t="s">
        <v>61</v>
      </c>
      <c r="D11" s="4" t="s">
        <v>69</v>
      </c>
      <c r="E11" s="5" t="s">
        <v>165</v>
      </c>
      <c r="F11" s="5" t="s">
        <v>63</v>
      </c>
      <c r="G11" s="17" t="s">
        <v>71</v>
      </c>
      <c r="H11" s="3">
        <v>120600</v>
      </c>
      <c r="I11" s="3">
        <v>0</v>
      </c>
      <c r="J11" s="3">
        <v>0</v>
      </c>
    </row>
    <row r="12" spans="1:11" ht="31.5" x14ac:dyDescent="0.25">
      <c r="A12" s="2" t="s">
        <v>217</v>
      </c>
      <c r="B12" s="2" t="s">
        <v>218</v>
      </c>
      <c r="C12" s="2" t="s">
        <v>61</v>
      </c>
      <c r="D12" s="4" t="s">
        <v>69</v>
      </c>
      <c r="E12" s="5" t="s">
        <v>64</v>
      </c>
      <c r="F12" s="5" t="s">
        <v>63</v>
      </c>
      <c r="G12" s="17" t="s">
        <v>71</v>
      </c>
      <c r="H12" s="3">
        <v>81500</v>
      </c>
      <c r="I12" s="3">
        <v>0</v>
      </c>
      <c r="J12" s="3">
        <v>0</v>
      </c>
    </row>
    <row r="13" spans="1:11" ht="33" customHeight="1" x14ac:dyDescent="0.25">
      <c r="A13" s="2" t="s">
        <v>219</v>
      </c>
      <c r="B13" s="2" t="s">
        <v>220</v>
      </c>
      <c r="C13" s="2" t="s">
        <v>61</v>
      </c>
      <c r="D13" s="4" t="s">
        <v>69</v>
      </c>
      <c r="E13" s="5" t="s">
        <v>64</v>
      </c>
      <c r="F13" s="5" t="s">
        <v>63</v>
      </c>
      <c r="G13" s="17" t="s">
        <v>71</v>
      </c>
      <c r="H13" s="3">
        <v>81500</v>
      </c>
      <c r="I13" s="3">
        <v>0</v>
      </c>
      <c r="J13" s="3">
        <v>81500</v>
      </c>
    </row>
    <row r="14" spans="1:11" ht="31.5" x14ac:dyDescent="0.25">
      <c r="A14" s="2" t="s">
        <v>221</v>
      </c>
      <c r="B14" s="2" t="s">
        <v>222</v>
      </c>
      <c r="C14" s="2" t="s">
        <v>61</v>
      </c>
      <c r="D14" s="4" t="s">
        <v>69</v>
      </c>
      <c r="E14" s="5" t="s">
        <v>64</v>
      </c>
      <c r="F14" s="5" t="s">
        <v>63</v>
      </c>
      <c r="G14" s="17" t="s">
        <v>71</v>
      </c>
      <c r="H14" s="3">
        <v>0</v>
      </c>
      <c r="I14" s="3">
        <v>95000</v>
      </c>
      <c r="J14" s="3">
        <v>0</v>
      </c>
    </row>
    <row r="15" spans="1:11" x14ac:dyDescent="0.25">
      <c r="A15" s="6" t="s">
        <v>8</v>
      </c>
      <c r="B15" s="337" t="s">
        <v>9</v>
      </c>
      <c r="C15" s="337" t="s">
        <v>10</v>
      </c>
      <c r="D15" s="333" t="s">
        <v>68</v>
      </c>
      <c r="E15" s="337" t="s">
        <v>11</v>
      </c>
      <c r="F15" s="337" t="s">
        <v>12</v>
      </c>
      <c r="G15" s="337"/>
      <c r="H15" s="338">
        <f>155500-10756.84</f>
        <v>144743.16</v>
      </c>
      <c r="I15" s="55">
        <v>160000</v>
      </c>
      <c r="J15" s="55">
        <v>160000</v>
      </c>
    </row>
    <row r="16" spans="1:11" x14ac:dyDescent="0.25">
      <c r="A16" s="6" t="s">
        <v>8</v>
      </c>
      <c r="B16" s="337" t="s">
        <v>9</v>
      </c>
      <c r="C16" s="337" t="s">
        <v>10</v>
      </c>
      <c r="D16" s="333" t="s">
        <v>68</v>
      </c>
      <c r="E16" s="337" t="s">
        <v>11</v>
      </c>
      <c r="F16" s="337" t="s">
        <v>12</v>
      </c>
      <c r="G16" s="337"/>
      <c r="H16" s="338">
        <f>808900+10756.84</f>
        <v>819656.84</v>
      </c>
      <c r="I16" s="14">
        <v>804400</v>
      </c>
      <c r="J16" s="14">
        <v>804400</v>
      </c>
    </row>
    <row r="17" spans="1:17" x14ac:dyDescent="0.25">
      <c r="A17" s="10" t="s">
        <v>30</v>
      </c>
      <c r="B17" s="333" t="s">
        <v>31</v>
      </c>
      <c r="C17" s="337" t="s">
        <v>32</v>
      </c>
      <c r="D17" s="333" t="s">
        <v>68</v>
      </c>
      <c r="E17" s="337" t="s">
        <v>33</v>
      </c>
      <c r="F17" s="337" t="s">
        <v>12</v>
      </c>
      <c r="G17" s="337"/>
      <c r="H17" s="338">
        <f>8500-3338.18</f>
        <v>5161.82</v>
      </c>
      <c r="I17" s="55">
        <v>6500</v>
      </c>
      <c r="J17" s="55">
        <v>6500</v>
      </c>
    </row>
    <row r="18" spans="1:17" x14ac:dyDescent="0.25">
      <c r="A18" s="9" t="s">
        <v>30</v>
      </c>
      <c r="B18" s="9" t="s">
        <v>31</v>
      </c>
      <c r="C18" s="9" t="s">
        <v>32</v>
      </c>
      <c r="D18" s="10" t="s">
        <v>68</v>
      </c>
      <c r="E18" s="9" t="s">
        <v>33</v>
      </c>
      <c r="F18" s="9" t="s">
        <v>12</v>
      </c>
      <c r="G18" s="9"/>
      <c r="H18" s="15">
        <v>56486.54</v>
      </c>
      <c r="I18" s="15">
        <v>59628.73</v>
      </c>
      <c r="J18" s="15">
        <v>55177.53</v>
      </c>
    </row>
    <row r="19" spans="1:17" x14ac:dyDescent="0.25">
      <c r="A19" s="9" t="s">
        <v>45</v>
      </c>
      <c r="B19" s="337" t="s">
        <v>46</v>
      </c>
      <c r="C19" s="337" t="s">
        <v>47</v>
      </c>
      <c r="D19" s="333" t="s">
        <v>68</v>
      </c>
      <c r="E19" s="337" t="s">
        <v>33</v>
      </c>
      <c r="F19" s="337" t="s">
        <v>12</v>
      </c>
      <c r="G19" s="337"/>
      <c r="H19" s="338">
        <f>8500-2417.18</f>
        <v>6082.82</v>
      </c>
      <c r="I19" s="55">
        <v>6500</v>
      </c>
      <c r="J19" s="55">
        <v>6500</v>
      </c>
    </row>
    <row r="20" spans="1:17" x14ac:dyDescent="0.25">
      <c r="A20" s="10" t="s">
        <v>45</v>
      </c>
      <c r="B20" s="333" t="s">
        <v>46</v>
      </c>
      <c r="C20" s="337" t="s">
        <v>47</v>
      </c>
      <c r="D20" s="333" t="s">
        <v>68</v>
      </c>
      <c r="E20" s="337" t="s">
        <v>33</v>
      </c>
      <c r="F20" s="337" t="s">
        <v>12</v>
      </c>
      <c r="G20" s="337"/>
      <c r="H20" s="338">
        <f>58447.19+3338.18+2417.18</f>
        <v>64202.55</v>
      </c>
      <c r="I20" s="15">
        <v>65561.95</v>
      </c>
      <c r="J20" s="15">
        <v>63675.17</v>
      </c>
      <c r="L20" s="57">
        <f>H18+H20</f>
        <v>120689.09</v>
      </c>
    </row>
    <row r="21" spans="1:17" x14ac:dyDescent="0.25">
      <c r="A21" s="7" t="s">
        <v>57</v>
      </c>
      <c r="B21" s="337" t="s">
        <v>58</v>
      </c>
      <c r="C21" s="337" t="s">
        <v>59</v>
      </c>
      <c r="D21" s="333" t="s">
        <v>68</v>
      </c>
      <c r="E21" s="337" t="s">
        <v>11</v>
      </c>
      <c r="F21" s="337" t="s">
        <v>12</v>
      </c>
      <c r="G21" s="337"/>
      <c r="H21" s="338">
        <f>100000-76238.45</f>
        <v>23761.550000000003</v>
      </c>
      <c r="I21" s="55">
        <v>100000</v>
      </c>
      <c r="J21" s="55">
        <v>100000</v>
      </c>
      <c r="P21" s="57"/>
      <c r="Q21" s="57"/>
    </row>
    <row r="22" spans="1:17" x14ac:dyDescent="0.25">
      <c r="A22" s="7" t="s">
        <v>57</v>
      </c>
      <c r="B22" s="337" t="s">
        <v>58</v>
      </c>
      <c r="C22" s="337" t="s">
        <v>59</v>
      </c>
      <c r="D22" s="333" t="s">
        <v>68</v>
      </c>
      <c r="E22" s="337" t="s">
        <v>11</v>
      </c>
      <c r="F22" s="337" t="s">
        <v>12</v>
      </c>
      <c r="G22" s="337"/>
      <c r="H22" s="338">
        <f>2687900+76238.45</f>
        <v>2764138.45</v>
      </c>
      <c r="I22" s="13">
        <v>2312600</v>
      </c>
      <c r="J22" s="13">
        <v>2123500</v>
      </c>
    </row>
    <row r="23" spans="1:17" x14ac:dyDescent="0.25">
      <c r="A23" s="8" t="s">
        <v>13</v>
      </c>
      <c r="B23" s="337" t="s">
        <v>14</v>
      </c>
      <c r="C23" s="337" t="s">
        <v>15</v>
      </c>
      <c r="D23" s="333" t="s">
        <v>68</v>
      </c>
      <c r="E23" s="337" t="s">
        <v>16</v>
      </c>
      <c r="F23" s="337" t="s">
        <v>17</v>
      </c>
      <c r="G23" s="337"/>
      <c r="H23" s="338">
        <f>444508.27-10800</f>
        <v>433708.27</v>
      </c>
      <c r="I23" s="16">
        <v>466778.89</v>
      </c>
      <c r="J23" s="16">
        <v>490204.07</v>
      </c>
      <c r="K23" s="76"/>
    </row>
    <row r="24" spans="1:17" ht="21" x14ac:dyDescent="0.25">
      <c r="A24" s="2" t="s">
        <v>42</v>
      </c>
      <c r="B24" s="2" t="s">
        <v>43</v>
      </c>
      <c r="C24" s="2" t="s">
        <v>253</v>
      </c>
      <c r="D24" s="5"/>
      <c r="E24" s="2" t="s">
        <v>33</v>
      </c>
      <c r="F24" s="2" t="s">
        <v>12</v>
      </c>
      <c r="G24" s="56"/>
      <c r="H24" s="55">
        <v>5734.39</v>
      </c>
      <c r="I24" s="55">
        <v>10000</v>
      </c>
      <c r="J24" s="55">
        <v>10339.26</v>
      </c>
    </row>
    <row r="25" spans="1:17" ht="21" x14ac:dyDescent="0.25">
      <c r="A25" s="2" t="s">
        <v>42</v>
      </c>
      <c r="B25" s="2" t="s">
        <v>43</v>
      </c>
      <c r="C25" s="2" t="s">
        <v>253</v>
      </c>
      <c r="D25" s="5" t="s">
        <v>68</v>
      </c>
      <c r="E25" s="2" t="s">
        <v>33</v>
      </c>
      <c r="F25" s="2" t="s">
        <v>12</v>
      </c>
      <c r="G25" s="2"/>
      <c r="H25" s="3">
        <v>80731.88</v>
      </c>
      <c r="I25" s="3">
        <v>62309.32</v>
      </c>
      <c r="J25" s="3">
        <v>56708.04</v>
      </c>
    </row>
    <row r="26" spans="1:17" ht="31.5" x14ac:dyDescent="0.25">
      <c r="A26" s="2" t="s">
        <v>48</v>
      </c>
      <c r="B26" s="2" t="s">
        <v>49</v>
      </c>
      <c r="C26" s="2" t="s">
        <v>50</v>
      </c>
      <c r="D26" s="56"/>
      <c r="E26" s="2" t="s">
        <v>16</v>
      </c>
      <c r="F26" s="2" t="s">
        <v>51</v>
      </c>
      <c r="G26" s="2"/>
      <c r="H26" s="55">
        <v>3498</v>
      </c>
      <c r="I26" s="55">
        <v>5000</v>
      </c>
      <c r="J26" s="55">
        <v>5000</v>
      </c>
      <c r="K26" s="76"/>
    </row>
    <row r="27" spans="1:17" ht="31.5" x14ac:dyDescent="0.25">
      <c r="A27" s="2" t="s">
        <v>48</v>
      </c>
      <c r="B27" s="2" t="s">
        <v>49</v>
      </c>
      <c r="C27" s="2" t="s">
        <v>50</v>
      </c>
      <c r="D27" s="4" t="s">
        <v>69</v>
      </c>
      <c r="E27" s="2" t="s">
        <v>16</v>
      </c>
      <c r="F27" s="2" t="s">
        <v>51</v>
      </c>
      <c r="G27" s="17" t="s">
        <v>71</v>
      </c>
      <c r="H27" s="55">
        <v>56502</v>
      </c>
      <c r="I27" s="3">
        <v>55000</v>
      </c>
      <c r="J27" s="3">
        <v>55000</v>
      </c>
      <c r="K27" s="76"/>
    </row>
    <row r="28" spans="1:17" ht="31.5" x14ac:dyDescent="0.25">
      <c r="A28" s="2" t="s">
        <v>52</v>
      </c>
      <c r="B28" s="2" t="s">
        <v>53</v>
      </c>
      <c r="C28" s="2" t="s">
        <v>50</v>
      </c>
      <c r="D28" s="56"/>
      <c r="E28" s="2" t="s">
        <v>16</v>
      </c>
      <c r="F28" s="2" t="s">
        <v>51</v>
      </c>
      <c r="G28" s="17"/>
      <c r="H28" s="55">
        <v>1500</v>
      </c>
      <c r="I28" s="55">
        <v>1600</v>
      </c>
      <c r="J28" s="55">
        <v>1600</v>
      </c>
      <c r="K28" s="76"/>
    </row>
    <row r="29" spans="1:17" ht="31.5" x14ac:dyDescent="0.25">
      <c r="A29" s="2" t="s">
        <v>52</v>
      </c>
      <c r="B29" s="2" t="s">
        <v>53</v>
      </c>
      <c r="C29" s="2" t="s">
        <v>50</v>
      </c>
      <c r="D29" s="4" t="s">
        <v>69</v>
      </c>
      <c r="E29" s="2" t="s">
        <v>16</v>
      </c>
      <c r="F29" s="2" t="s">
        <v>51</v>
      </c>
      <c r="G29" s="17" t="s">
        <v>71</v>
      </c>
      <c r="H29" s="55">
        <v>30900</v>
      </c>
      <c r="I29" s="3">
        <v>30800</v>
      </c>
      <c r="J29" s="3">
        <v>30800</v>
      </c>
      <c r="K29" s="76"/>
    </row>
    <row r="30" spans="1:17" ht="42" x14ac:dyDescent="0.25">
      <c r="A30" s="2" t="s">
        <v>38</v>
      </c>
      <c r="B30" s="2" t="s">
        <v>39</v>
      </c>
      <c r="C30" s="2" t="s">
        <v>40</v>
      </c>
      <c r="D30" s="5" t="s">
        <v>68</v>
      </c>
      <c r="E30" s="2" t="s">
        <v>16</v>
      </c>
      <c r="F30" s="2" t="s">
        <v>41</v>
      </c>
      <c r="G30" s="17"/>
      <c r="H30" s="55">
        <v>2343.6</v>
      </c>
      <c r="I30" s="55">
        <v>2343.6</v>
      </c>
      <c r="J30" s="55">
        <v>2343.6</v>
      </c>
      <c r="K30" s="76"/>
    </row>
    <row r="31" spans="1:17" ht="42" x14ac:dyDescent="0.25">
      <c r="A31" s="2" t="s">
        <v>38</v>
      </c>
      <c r="B31" s="2" t="s">
        <v>39</v>
      </c>
      <c r="C31" s="2" t="s">
        <v>40</v>
      </c>
      <c r="D31" s="5" t="s">
        <v>68</v>
      </c>
      <c r="E31" s="2" t="s">
        <v>16</v>
      </c>
      <c r="F31" s="2" t="s">
        <v>41</v>
      </c>
      <c r="G31" s="2"/>
      <c r="H31" s="55">
        <v>25326</v>
      </c>
      <c r="I31" s="3">
        <v>25250.400000000001</v>
      </c>
      <c r="J31" s="3">
        <v>25250.400000000001</v>
      </c>
      <c r="K31" s="76"/>
    </row>
    <row r="32" spans="1:17" ht="21" x14ac:dyDescent="0.25">
      <c r="A32" s="11" t="s">
        <v>54</v>
      </c>
      <c r="B32" s="11" t="s">
        <v>55</v>
      </c>
      <c r="C32" s="11" t="s">
        <v>56</v>
      </c>
      <c r="D32" s="11"/>
      <c r="E32" s="11" t="s">
        <v>16</v>
      </c>
      <c r="F32" s="11" t="s">
        <v>41</v>
      </c>
      <c r="G32" s="11"/>
      <c r="H32" s="12">
        <v>759</v>
      </c>
      <c r="I32" s="12">
        <v>759</v>
      </c>
      <c r="J32" s="12">
        <v>759</v>
      </c>
      <c r="K32" s="76"/>
    </row>
    <row r="33" spans="1:11" x14ac:dyDescent="0.25">
      <c r="A33" s="2" t="s">
        <v>26</v>
      </c>
      <c r="B33" s="2" t="s">
        <v>27</v>
      </c>
      <c r="C33" s="2" t="s">
        <v>28</v>
      </c>
      <c r="D33" s="56"/>
      <c r="E33" s="2" t="s">
        <v>16</v>
      </c>
      <c r="F33" s="2" t="s">
        <v>29</v>
      </c>
      <c r="G33" s="17"/>
      <c r="H33" s="55">
        <v>37600</v>
      </c>
      <c r="I33" s="55">
        <v>0</v>
      </c>
      <c r="J33" s="55">
        <v>7573.75</v>
      </c>
      <c r="K33" s="76"/>
    </row>
    <row r="34" spans="1:11" x14ac:dyDescent="0.25">
      <c r="A34" s="2" t="s">
        <v>26</v>
      </c>
      <c r="B34" s="2" t="s">
        <v>27</v>
      </c>
      <c r="C34" s="2" t="s">
        <v>28</v>
      </c>
      <c r="D34" s="4" t="s">
        <v>69</v>
      </c>
      <c r="E34" s="2" t="s">
        <v>16</v>
      </c>
      <c r="F34" s="2" t="s">
        <v>29</v>
      </c>
      <c r="G34" s="17" t="s">
        <v>71</v>
      </c>
      <c r="H34" s="3">
        <v>81210</v>
      </c>
      <c r="I34" s="3">
        <v>123760</v>
      </c>
      <c r="J34" s="3">
        <v>116186.25</v>
      </c>
      <c r="K34" s="76"/>
    </row>
    <row r="35" spans="1:11" x14ac:dyDescent="0.25">
      <c r="A35" s="2" t="s">
        <v>34</v>
      </c>
      <c r="B35" s="337" t="s">
        <v>35</v>
      </c>
      <c r="C35" s="337" t="s">
        <v>36</v>
      </c>
      <c r="D35" s="333" t="s">
        <v>70</v>
      </c>
      <c r="E35" s="337" t="s">
        <v>21</v>
      </c>
      <c r="F35" s="337" t="s">
        <v>37</v>
      </c>
      <c r="G35" s="337"/>
      <c r="H35" s="338">
        <f>60000-50000</f>
        <v>10000</v>
      </c>
      <c r="I35" s="3">
        <v>60000</v>
      </c>
      <c r="J35" s="3">
        <v>43700</v>
      </c>
      <c r="K35" s="76"/>
    </row>
    <row r="37" spans="1:11" x14ac:dyDescent="0.25">
      <c r="E37" s="18" t="s">
        <v>72</v>
      </c>
      <c r="F37" s="18"/>
      <c r="G37" s="18"/>
      <c r="H37" s="19">
        <f>SUM(H2:H36)</f>
        <v>5516355.8699999992</v>
      </c>
      <c r="I37" s="19">
        <f>SUM(I2:I36)</f>
        <v>4963547.8899999997</v>
      </c>
      <c r="J37" s="19">
        <f>SUM(J2:J36)</f>
        <v>4641973.07</v>
      </c>
    </row>
    <row r="38" spans="1:11" x14ac:dyDescent="0.25">
      <c r="E38" s="18"/>
      <c r="F38" s="18"/>
      <c r="G38" s="18"/>
      <c r="H38" s="20"/>
      <c r="I38" s="20"/>
      <c r="J38" s="20"/>
    </row>
    <row r="39" spans="1:11" x14ac:dyDescent="0.25">
      <c r="E39" s="21" t="s">
        <v>225</v>
      </c>
      <c r="F39" s="18"/>
      <c r="G39" s="18"/>
      <c r="H39" s="22">
        <f>H2+H3+H5+H6+H15+H17+H19+H21+H24+H26+H27+H28+H29+H30+H31+H33</f>
        <v>469714.34</v>
      </c>
      <c r="I39" s="22">
        <f>I2+I4+I26+I28+I30+I33</f>
        <v>11397.6</v>
      </c>
      <c r="J39" s="22"/>
    </row>
    <row r="40" spans="1:11" x14ac:dyDescent="0.25">
      <c r="E40" s="18"/>
      <c r="F40" s="18"/>
      <c r="G40" s="18"/>
      <c r="H40" s="19"/>
      <c r="I40" s="19"/>
      <c r="J40" s="19"/>
    </row>
    <row r="41" spans="1:11" x14ac:dyDescent="0.25">
      <c r="E41" s="23" t="s">
        <v>73</v>
      </c>
      <c r="F41" s="24"/>
      <c r="G41" s="24"/>
      <c r="H41" s="25">
        <f>H37-H32-H39</f>
        <v>5045882.5299999993</v>
      </c>
      <c r="I41" s="25">
        <f>I37-I32-I39</f>
        <v>4951391.29</v>
      </c>
      <c r="J41" s="25">
        <f>J37-J32</f>
        <v>4641214.07</v>
      </c>
    </row>
  </sheetData>
  <autoFilter ref="A1:J35">
    <sortState ref="A2:I23">
      <sortCondition ref="F1:F23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C25" zoomScale="90" zoomScaleNormal="90" workbookViewId="0">
      <selection activeCell="E8" sqref="E8"/>
    </sheetView>
  </sheetViews>
  <sheetFormatPr defaultRowHeight="15" x14ac:dyDescent="0.25"/>
  <cols>
    <col min="1" max="1" width="19" customWidth="1"/>
    <col min="2" max="2" width="59.42578125" customWidth="1"/>
    <col min="3" max="3" width="13" customWidth="1"/>
    <col min="4" max="4" width="25.42578125" customWidth="1"/>
    <col min="6" max="6" width="17.85546875" customWidth="1"/>
    <col min="7" max="8" width="16.85546875" customWidth="1"/>
    <col min="10" max="10" width="11" customWidth="1"/>
  </cols>
  <sheetData>
    <row r="1" spans="1:9" ht="32.25" customHeight="1" x14ac:dyDescent="0.25">
      <c r="A1" s="26" t="s">
        <v>0</v>
      </c>
      <c r="B1" s="26" t="s">
        <v>1</v>
      </c>
      <c r="C1" s="26" t="s">
        <v>2</v>
      </c>
      <c r="D1" s="26" t="s">
        <v>4</v>
      </c>
      <c r="E1" s="26" t="s">
        <v>5</v>
      </c>
      <c r="F1" s="26" t="s">
        <v>6</v>
      </c>
      <c r="G1" s="26" t="s">
        <v>7</v>
      </c>
      <c r="H1" s="26" t="s">
        <v>211</v>
      </c>
    </row>
    <row r="2" spans="1:9" x14ac:dyDescent="0.25">
      <c r="A2" s="5" t="s">
        <v>88</v>
      </c>
      <c r="B2" s="5" t="s">
        <v>89</v>
      </c>
      <c r="C2" s="5" t="s">
        <v>90</v>
      </c>
      <c r="D2" s="5" t="s">
        <v>16</v>
      </c>
      <c r="E2" s="5" t="s">
        <v>22</v>
      </c>
      <c r="F2" s="75">
        <v>600</v>
      </c>
      <c r="G2" s="52">
        <v>0</v>
      </c>
      <c r="H2" s="52">
        <v>0</v>
      </c>
    </row>
    <row r="3" spans="1:9" ht="21" x14ac:dyDescent="0.25">
      <c r="A3" s="5" t="s">
        <v>112</v>
      </c>
      <c r="B3" s="5" t="s">
        <v>113</v>
      </c>
      <c r="C3" s="5" t="s">
        <v>114</v>
      </c>
      <c r="D3" s="5" t="s">
        <v>21</v>
      </c>
      <c r="E3" s="5" t="s">
        <v>22</v>
      </c>
      <c r="F3" s="52">
        <v>20000</v>
      </c>
      <c r="G3" s="52"/>
      <c r="H3" s="52"/>
    </row>
    <row r="4" spans="1:9" ht="21" x14ac:dyDescent="0.25">
      <c r="A4" s="5" t="s">
        <v>112</v>
      </c>
      <c r="B4" s="2" t="s">
        <v>113</v>
      </c>
      <c r="C4" s="5" t="s">
        <v>114</v>
      </c>
      <c r="D4" s="5" t="s">
        <v>21</v>
      </c>
      <c r="E4" s="5" t="s">
        <v>22</v>
      </c>
      <c r="F4" s="27">
        <v>9980.5</v>
      </c>
      <c r="G4" s="27">
        <v>29980.5</v>
      </c>
      <c r="H4" s="27">
        <v>29980.5</v>
      </c>
    </row>
    <row r="5" spans="1:9" x14ac:dyDescent="0.25">
      <c r="A5" s="2" t="s">
        <v>118</v>
      </c>
      <c r="B5" s="337" t="s">
        <v>119</v>
      </c>
      <c r="C5" s="333" t="s">
        <v>120</v>
      </c>
      <c r="D5" s="333" t="s">
        <v>21</v>
      </c>
      <c r="E5" s="333" t="s">
        <v>22</v>
      </c>
      <c r="F5" s="334">
        <f>84210.5+50000</f>
        <v>134210.5</v>
      </c>
      <c r="G5" s="27">
        <v>83863.5</v>
      </c>
      <c r="H5" s="27">
        <v>83863.5</v>
      </c>
    </row>
    <row r="6" spans="1:9" ht="21" x14ac:dyDescent="0.25">
      <c r="A6" s="5" t="s">
        <v>226</v>
      </c>
      <c r="B6" s="5" t="s">
        <v>227</v>
      </c>
      <c r="C6" s="5" t="s">
        <v>124</v>
      </c>
      <c r="D6" s="5" t="s">
        <v>64</v>
      </c>
      <c r="E6" s="5" t="s">
        <v>22</v>
      </c>
      <c r="F6" s="27">
        <v>0</v>
      </c>
      <c r="G6" s="27">
        <v>800</v>
      </c>
      <c r="H6" s="27">
        <v>0</v>
      </c>
      <c r="I6" s="76"/>
    </row>
    <row r="7" spans="1:9" x14ac:dyDescent="0.25">
      <c r="A7" s="5" t="s">
        <v>228</v>
      </c>
      <c r="B7" s="5" t="s">
        <v>229</v>
      </c>
      <c r="C7" s="5" t="s">
        <v>124</v>
      </c>
      <c r="D7" s="5" t="s">
        <v>62</v>
      </c>
      <c r="E7" s="5" t="s">
        <v>22</v>
      </c>
      <c r="F7" s="27">
        <v>1800</v>
      </c>
      <c r="G7" s="27">
        <v>1200</v>
      </c>
      <c r="H7" s="27">
        <v>900</v>
      </c>
      <c r="I7" s="76"/>
    </row>
    <row r="8" spans="1:9" ht="31.5" x14ac:dyDescent="0.25">
      <c r="A8" s="5" t="s">
        <v>230</v>
      </c>
      <c r="B8" s="5" t="s">
        <v>231</v>
      </c>
      <c r="C8" s="5" t="s">
        <v>124</v>
      </c>
      <c r="D8" s="5" t="s">
        <v>66</v>
      </c>
      <c r="E8" s="5" t="s">
        <v>22</v>
      </c>
      <c r="F8" s="27">
        <v>400</v>
      </c>
      <c r="G8" s="27">
        <v>400</v>
      </c>
      <c r="H8" s="27">
        <v>500</v>
      </c>
      <c r="I8" s="76"/>
    </row>
    <row r="9" spans="1:9" ht="31.5" x14ac:dyDescent="0.25">
      <c r="A9" s="5" t="s">
        <v>232</v>
      </c>
      <c r="B9" s="333" t="s">
        <v>233</v>
      </c>
      <c r="C9" s="333" t="s">
        <v>61</v>
      </c>
      <c r="D9" s="333" t="s">
        <v>64</v>
      </c>
      <c r="E9" s="333" t="s">
        <v>63</v>
      </c>
      <c r="F9" s="334">
        <f>43200-1400</f>
        <v>41800</v>
      </c>
      <c r="G9" s="27">
        <v>51700</v>
      </c>
      <c r="H9" s="27">
        <v>51700</v>
      </c>
      <c r="I9" s="77"/>
    </row>
    <row r="10" spans="1:9" x14ac:dyDescent="0.25">
      <c r="A10" s="5" t="s">
        <v>81</v>
      </c>
      <c r="B10" s="5" t="s">
        <v>82</v>
      </c>
      <c r="C10" s="5" t="s">
        <v>83</v>
      </c>
      <c r="D10" s="5" t="s">
        <v>16</v>
      </c>
      <c r="E10" s="5" t="s">
        <v>51</v>
      </c>
      <c r="F10" s="27">
        <v>1759.2</v>
      </c>
      <c r="G10" s="27">
        <v>0</v>
      </c>
      <c r="H10" s="27">
        <v>0</v>
      </c>
      <c r="I10" s="77"/>
    </row>
    <row r="11" spans="1:9" ht="21" x14ac:dyDescent="0.25">
      <c r="A11" s="5" t="s">
        <v>101</v>
      </c>
      <c r="B11" s="5" t="s">
        <v>102</v>
      </c>
      <c r="C11" s="5" t="s">
        <v>103</v>
      </c>
      <c r="D11" s="5" t="s">
        <v>16</v>
      </c>
      <c r="E11" s="5" t="s">
        <v>51</v>
      </c>
      <c r="F11" s="27">
        <v>11533.34</v>
      </c>
      <c r="G11" s="27">
        <v>11533.34</v>
      </c>
      <c r="H11" s="27">
        <v>11533.34</v>
      </c>
    </row>
    <row r="12" spans="1:9" ht="21" x14ac:dyDescent="0.25">
      <c r="A12" s="5" t="s">
        <v>104</v>
      </c>
      <c r="B12" s="5" t="s">
        <v>105</v>
      </c>
      <c r="C12" s="5" t="s">
        <v>103</v>
      </c>
      <c r="D12" s="5" t="s">
        <v>16</v>
      </c>
      <c r="E12" s="5" t="s">
        <v>51</v>
      </c>
      <c r="F12" s="27">
        <v>4133.34</v>
      </c>
      <c r="G12" s="27">
        <v>4133.34</v>
      </c>
      <c r="H12" s="27">
        <v>4133.34</v>
      </c>
    </row>
    <row r="13" spans="1:9" x14ac:dyDescent="0.25">
      <c r="A13" s="5" t="s">
        <v>106</v>
      </c>
      <c r="B13" s="5" t="s">
        <v>107</v>
      </c>
      <c r="C13" s="5" t="s">
        <v>108</v>
      </c>
      <c r="D13" s="5" t="s">
        <v>16</v>
      </c>
      <c r="E13" s="5" t="s">
        <v>51</v>
      </c>
      <c r="F13" s="52">
        <v>867.97</v>
      </c>
      <c r="G13" s="52">
        <v>960.41</v>
      </c>
      <c r="H13" s="52">
        <v>960.41</v>
      </c>
    </row>
    <row r="14" spans="1:9" x14ac:dyDescent="0.25">
      <c r="A14" s="5" t="s">
        <v>106</v>
      </c>
      <c r="B14" s="5" t="s">
        <v>107</v>
      </c>
      <c r="C14" s="5" t="s">
        <v>108</v>
      </c>
      <c r="D14" s="5" t="s">
        <v>16</v>
      </c>
      <c r="E14" s="5" t="s">
        <v>51</v>
      </c>
      <c r="F14" s="52">
        <v>10564.51</v>
      </c>
      <c r="G14" s="27">
        <v>10017</v>
      </c>
      <c r="H14" s="27">
        <v>10017</v>
      </c>
    </row>
    <row r="15" spans="1:9" ht="21" x14ac:dyDescent="0.25">
      <c r="A15" s="5" t="s">
        <v>109</v>
      </c>
      <c r="B15" s="5" t="s">
        <v>110</v>
      </c>
      <c r="C15" s="5" t="s">
        <v>111</v>
      </c>
      <c r="D15" s="5" t="s">
        <v>16</v>
      </c>
      <c r="E15" s="5" t="s">
        <v>51</v>
      </c>
      <c r="F15" s="27">
        <v>47240</v>
      </c>
      <c r="G15" s="27">
        <v>47240</v>
      </c>
      <c r="H15" s="27">
        <v>47240</v>
      </c>
    </row>
    <row r="16" spans="1:9" x14ac:dyDescent="0.25">
      <c r="A16" s="5" t="s">
        <v>125</v>
      </c>
      <c r="B16" s="5" t="s">
        <v>126</v>
      </c>
      <c r="C16" s="5" t="s">
        <v>127</v>
      </c>
      <c r="D16" s="5" t="s">
        <v>16</v>
      </c>
      <c r="E16" s="5" t="s">
        <v>51</v>
      </c>
      <c r="F16" s="52">
        <v>27600</v>
      </c>
      <c r="G16" s="52"/>
      <c r="H16" s="52"/>
    </row>
    <row r="17" spans="1:9" x14ac:dyDescent="0.25">
      <c r="A17" s="5" t="s">
        <v>125</v>
      </c>
      <c r="B17" s="5" t="s">
        <v>126</v>
      </c>
      <c r="C17" s="5" t="s">
        <v>127</v>
      </c>
      <c r="D17" s="5" t="s">
        <v>16</v>
      </c>
      <c r="E17" s="5" t="s">
        <v>51</v>
      </c>
      <c r="F17" s="27">
        <v>56400</v>
      </c>
      <c r="G17" s="27">
        <v>84000</v>
      </c>
      <c r="H17" s="27">
        <v>84000</v>
      </c>
    </row>
    <row r="18" spans="1:9" ht="21" x14ac:dyDescent="0.25">
      <c r="A18" s="5" t="s">
        <v>131</v>
      </c>
      <c r="B18" s="5" t="s">
        <v>132</v>
      </c>
      <c r="C18" s="5" t="s">
        <v>127</v>
      </c>
      <c r="D18" s="5" t="s">
        <v>16</v>
      </c>
      <c r="E18" s="5" t="s">
        <v>51</v>
      </c>
      <c r="F18" s="52">
        <v>59750</v>
      </c>
      <c r="G18" s="52"/>
      <c r="H18" s="52"/>
    </row>
    <row r="19" spans="1:9" ht="21" x14ac:dyDescent="0.25">
      <c r="A19" s="5" t="s">
        <v>131</v>
      </c>
      <c r="B19" s="5" t="s">
        <v>132</v>
      </c>
      <c r="C19" s="5" t="s">
        <v>127</v>
      </c>
      <c r="D19" s="5" t="s">
        <v>16</v>
      </c>
      <c r="E19" s="5" t="s">
        <v>51</v>
      </c>
      <c r="F19" s="27">
        <v>120250</v>
      </c>
      <c r="G19" s="27">
        <v>180000</v>
      </c>
      <c r="H19" s="27">
        <v>180000</v>
      </c>
    </row>
    <row r="20" spans="1:9" x14ac:dyDescent="0.25">
      <c r="A20" s="337" t="s">
        <v>463</v>
      </c>
      <c r="B20" s="337" t="s">
        <v>464</v>
      </c>
      <c r="C20" s="337" t="s">
        <v>465</v>
      </c>
      <c r="D20" s="337" t="s">
        <v>16</v>
      </c>
      <c r="E20" s="333">
        <v>225</v>
      </c>
      <c r="F20" s="334">
        <v>10800</v>
      </c>
      <c r="G20" s="27"/>
      <c r="H20" s="27"/>
    </row>
    <row r="21" spans="1:9" ht="21" x14ac:dyDescent="0.25">
      <c r="A21" s="5" t="s">
        <v>84</v>
      </c>
      <c r="B21" s="5" t="s">
        <v>85</v>
      </c>
      <c r="C21" s="5" t="s">
        <v>134</v>
      </c>
      <c r="D21" s="5" t="s">
        <v>16</v>
      </c>
      <c r="E21" s="5" t="s">
        <v>41</v>
      </c>
      <c r="F21" s="27">
        <v>35200.11</v>
      </c>
      <c r="G21" s="27">
        <v>0</v>
      </c>
      <c r="H21" s="27">
        <v>0</v>
      </c>
      <c r="I21" s="76"/>
    </row>
    <row r="22" spans="1:9" x14ac:dyDescent="0.25">
      <c r="A22" s="5" t="s">
        <v>86</v>
      </c>
      <c r="B22" s="5" t="s">
        <v>87</v>
      </c>
      <c r="C22" s="5" t="s">
        <v>461</v>
      </c>
      <c r="D22" s="5" t="s">
        <v>16</v>
      </c>
      <c r="E22" s="5" t="s">
        <v>41</v>
      </c>
      <c r="F22" s="52">
        <v>5280</v>
      </c>
      <c r="G22" s="52">
        <v>0</v>
      </c>
      <c r="H22" s="52">
        <v>0</v>
      </c>
    </row>
    <row r="23" spans="1:9" x14ac:dyDescent="0.25">
      <c r="A23" s="5" t="s">
        <v>86</v>
      </c>
      <c r="B23" s="5" t="s">
        <v>87</v>
      </c>
      <c r="C23" s="5" t="s">
        <v>461</v>
      </c>
      <c r="D23" s="5" t="s">
        <v>16</v>
      </c>
      <c r="E23" s="5" t="s">
        <v>41</v>
      </c>
      <c r="F23" s="52">
        <v>13650</v>
      </c>
      <c r="G23" s="27">
        <v>0</v>
      </c>
      <c r="H23" s="27">
        <v>0</v>
      </c>
    </row>
    <row r="24" spans="1:9" x14ac:dyDescent="0.25">
      <c r="A24" s="5" t="s">
        <v>86</v>
      </c>
      <c r="B24" s="5" t="s">
        <v>87</v>
      </c>
      <c r="C24" s="5" t="s">
        <v>461</v>
      </c>
      <c r="D24" s="5" t="s">
        <v>16</v>
      </c>
      <c r="E24" s="5" t="s">
        <v>41</v>
      </c>
      <c r="F24" s="27">
        <v>7246.82</v>
      </c>
      <c r="G24" s="27">
        <v>26176.82</v>
      </c>
      <c r="H24" s="27">
        <v>0</v>
      </c>
    </row>
    <row r="25" spans="1:9" ht="21" x14ac:dyDescent="0.25">
      <c r="A25" s="5" t="s">
        <v>95</v>
      </c>
      <c r="B25" s="48" t="s">
        <v>96</v>
      </c>
      <c r="C25" s="5" t="s">
        <v>97</v>
      </c>
      <c r="D25" s="5" t="s">
        <v>16</v>
      </c>
      <c r="E25" s="5" t="s">
        <v>41</v>
      </c>
      <c r="F25" s="27">
        <v>12300</v>
      </c>
      <c r="G25" s="27">
        <v>19000</v>
      </c>
      <c r="H25" s="27">
        <v>15700</v>
      </c>
      <c r="I25" s="76"/>
    </row>
    <row r="26" spans="1:9" ht="21" x14ac:dyDescent="0.25">
      <c r="A26" s="5" t="s">
        <v>115</v>
      </c>
      <c r="B26" s="5" t="s">
        <v>116</v>
      </c>
      <c r="C26" s="5" t="s">
        <v>117</v>
      </c>
      <c r="D26" s="5" t="s">
        <v>16</v>
      </c>
      <c r="E26" s="5" t="s">
        <v>41</v>
      </c>
      <c r="F26" s="52">
        <v>5724.52</v>
      </c>
      <c r="G26" s="52">
        <v>5240.72</v>
      </c>
      <c r="H26" s="52">
        <v>5240.72</v>
      </c>
      <c r="I26" s="76"/>
    </row>
    <row r="27" spans="1:9" ht="21" x14ac:dyDescent="0.25">
      <c r="A27" s="5" t="s">
        <v>234</v>
      </c>
      <c r="B27" s="5" t="s">
        <v>235</v>
      </c>
      <c r="C27" s="5" t="s">
        <v>236</v>
      </c>
      <c r="D27" s="5" t="s">
        <v>64</v>
      </c>
      <c r="E27" s="5" t="s">
        <v>41</v>
      </c>
      <c r="F27" s="27">
        <v>0</v>
      </c>
      <c r="G27" s="27">
        <v>6000</v>
      </c>
      <c r="H27" s="27">
        <v>6000</v>
      </c>
      <c r="I27" s="76"/>
    </row>
    <row r="28" spans="1:9" x14ac:dyDescent="0.25">
      <c r="A28" s="5" t="s">
        <v>91</v>
      </c>
      <c r="B28" s="5" t="s">
        <v>92</v>
      </c>
      <c r="C28" s="5" t="s">
        <v>93</v>
      </c>
      <c r="D28" s="5" t="s">
        <v>16</v>
      </c>
      <c r="E28" s="5" t="s">
        <v>94</v>
      </c>
      <c r="F28" s="27">
        <v>9676.6299999999992</v>
      </c>
      <c r="G28" s="27">
        <v>9676.6299999999992</v>
      </c>
      <c r="H28" s="27">
        <v>9676.6299999999992</v>
      </c>
      <c r="I28" s="76"/>
    </row>
    <row r="29" spans="1:9" x14ac:dyDescent="0.25">
      <c r="A29" s="5" t="s">
        <v>238</v>
      </c>
      <c r="B29" s="5" t="s">
        <v>239</v>
      </c>
      <c r="C29" s="5" t="s">
        <v>240</v>
      </c>
      <c r="D29" s="5" t="s">
        <v>16</v>
      </c>
      <c r="E29" s="5" t="s">
        <v>29</v>
      </c>
      <c r="F29" s="27">
        <v>5717</v>
      </c>
      <c r="G29" s="27">
        <v>5717</v>
      </c>
      <c r="H29" s="27">
        <v>5717</v>
      </c>
      <c r="I29" s="76"/>
    </row>
    <row r="30" spans="1:9" x14ac:dyDescent="0.25">
      <c r="A30" s="5" t="s">
        <v>241</v>
      </c>
      <c r="B30" s="5" t="s">
        <v>27</v>
      </c>
      <c r="C30" s="5" t="s">
        <v>242</v>
      </c>
      <c r="D30" s="5" t="s">
        <v>16</v>
      </c>
      <c r="E30" s="5" t="s">
        <v>29</v>
      </c>
      <c r="F30" s="52">
        <v>4950</v>
      </c>
      <c r="G30" s="52"/>
      <c r="H30" s="52"/>
      <c r="I30" s="76"/>
    </row>
    <row r="31" spans="1:9" x14ac:dyDescent="0.25">
      <c r="A31" s="5" t="s">
        <v>241</v>
      </c>
      <c r="B31" s="5" t="s">
        <v>27</v>
      </c>
      <c r="C31" s="5" t="s">
        <v>242</v>
      </c>
      <c r="D31" s="5" t="s">
        <v>16</v>
      </c>
      <c r="E31" s="5" t="s">
        <v>29</v>
      </c>
      <c r="F31" s="27">
        <v>5096</v>
      </c>
      <c r="G31" s="27">
        <v>5096</v>
      </c>
      <c r="H31" s="27">
        <v>5096</v>
      </c>
      <c r="I31" s="76"/>
    </row>
    <row r="32" spans="1:9" x14ac:dyDescent="0.25">
      <c r="A32" s="5" t="s">
        <v>74</v>
      </c>
      <c r="B32" s="5" t="s">
        <v>75</v>
      </c>
      <c r="C32" s="5" t="s">
        <v>76</v>
      </c>
      <c r="D32" s="5" t="s">
        <v>16</v>
      </c>
      <c r="E32" s="5" t="s">
        <v>77</v>
      </c>
      <c r="F32" s="27">
        <v>18496.66</v>
      </c>
      <c r="G32" s="27">
        <v>0</v>
      </c>
      <c r="H32" s="27">
        <v>0</v>
      </c>
      <c r="I32" s="76"/>
    </row>
    <row r="33" spans="1:10" x14ac:dyDescent="0.25">
      <c r="A33" s="5" t="s">
        <v>78</v>
      </c>
      <c r="B33" s="5" t="s">
        <v>79</v>
      </c>
      <c r="C33" s="5" t="s">
        <v>80</v>
      </c>
      <c r="D33" s="5" t="s">
        <v>16</v>
      </c>
      <c r="E33" s="5" t="s">
        <v>37</v>
      </c>
      <c r="F33" s="27">
        <v>18950.91</v>
      </c>
      <c r="G33" s="27">
        <v>4902.5</v>
      </c>
      <c r="H33" s="27">
        <v>2181.7600000000002</v>
      </c>
      <c r="I33" s="76"/>
    </row>
    <row r="34" spans="1:10" x14ac:dyDescent="0.25">
      <c r="A34" s="5" t="s">
        <v>98</v>
      </c>
      <c r="B34" s="5" t="s">
        <v>99</v>
      </c>
      <c r="C34" s="5" t="s">
        <v>100</v>
      </c>
      <c r="D34" s="5" t="s">
        <v>16</v>
      </c>
      <c r="E34" s="5" t="s">
        <v>37</v>
      </c>
      <c r="F34" s="27">
        <v>10442.67</v>
      </c>
      <c r="G34" s="27">
        <v>10442.67</v>
      </c>
      <c r="H34" s="27">
        <v>10442.67</v>
      </c>
      <c r="I34" s="76"/>
    </row>
    <row r="35" spans="1:10" x14ac:dyDescent="0.25">
      <c r="A35" s="5" t="s">
        <v>121</v>
      </c>
      <c r="B35" s="5" t="s">
        <v>122</v>
      </c>
      <c r="C35" s="5" t="s">
        <v>123</v>
      </c>
      <c r="D35" s="5" t="s">
        <v>16</v>
      </c>
      <c r="E35" s="5" t="s">
        <v>37</v>
      </c>
      <c r="F35" s="27">
        <f>60491.9-3575-12000</f>
        <v>44916.9</v>
      </c>
      <c r="G35" s="27">
        <v>0</v>
      </c>
      <c r="H35" s="27">
        <v>0</v>
      </c>
      <c r="I35" s="76"/>
    </row>
    <row r="36" spans="1:10" x14ac:dyDescent="0.25">
      <c r="A36" s="5" t="s">
        <v>128</v>
      </c>
      <c r="B36" s="5" t="s">
        <v>129</v>
      </c>
      <c r="C36" s="5" t="s">
        <v>130</v>
      </c>
      <c r="D36" s="5" t="s">
        <v>16</v>
      </c>
      <c r="E36" s="5" t="s">
        <v>37</v>
      </c>
      <c r="F36" s="27">
        <v>3060</v>
      </c>
      <c r="G36" s="27">
        <v>3060</v>
      </c>
      <c r="H36" s="27">
        <v>3060</v>
      </c>
      <c r="I36" s="76"/>
    </row>
    <row r="37" spans="1:10" ht="31.5" x14ac:dyDescent="0.25">
      <c r="A37" s="5" t="s">
        <v>133</v>
      </c>
      <c r="B37" s="5" t="s">
        <v>243</v>
      </c>
      <c r="C37" s="5" t="s">
        <v>36</v>
      </c>
      <c r="D37" s="5" t="s">
        <v>62</v>
      </c>
      <c r="E37" s="5" t="s">
        <v>37</v>
      </c>
      <c r="F37" s="27">
        <v>0</v>
      </c>
      <c r="G37" s="27">
        <v>4600</v>
      </c>
      <c r="H37" s="27">
        <v>4400</v>
      </c>
      <c r="I37" s="76"/>
    </row>
    <row r="38" spans="1:10" x14ac:dyDescent="0.25">
      <c r="A38" s="5" t="s">
        <v>244</v>
      </c>
      <c r="B38" s="5" t="s">
        <v>245</v>
      </c>
      <c r="C38" s="5" t="s">
        <v>246</v>
      </c>
      <c r="D38" s="5" t="s">
        <v>16</v>
      </c>
      <c r="E38" s="5" t="s">
        <v>37</v>
      </c>
      <c r="F38" s="27">
        <v>1378.64</v>
      </c>
      <c r="G38" s="27">
        <v>1378.64</v>
      </c>
      <c r="H38" s="27">
        <v>1378.64</v>
      </c>
      <c r="I38" s="76"/>
    </row>
    <row r="39" spans="1:10" x14ac:dyDescent="0.25">
      <c r="A39" s="5" t="s">
        <v>247</v>
      </c>
      <c r="B39" s="5" t="s">
        <v>248</v>
      </c>
      <c r="C39" s="5" t="s">
        <v>249</v>
      </c>
      <c r="D39" s="5" t="s">
        <v>16</v>
      </c>
      <c r="E39" s="5" t="s">
        <v>37</v>
      </c>
      <c r="F39" s="27">
        <v>1785</v>
      </c>
      <c r="G39" s="27">
        <v>1785</v>
      </c>
      <c r="H39" s="27">
        <v>1785</v>
      </c>
      <c r="I39" s="76"/>
    </row>
    <row r="40" spans="1:10" ht="42" x14ac:dyDescent="0.25">
      <c r="A40" s="84" t="s">
        <v>250</v>
      </c>
      <c r="B40" s="335" t="s">
        <v>448</v>
      </c>
      <c r="C40" s="335" t="s">
        <v>251</v>
      </c>
      <c r="D40" s="335" t="s">
        <v>66</v>
      </c>
      <c r="E40" s="335" t="s">
        <v>37</v>
      </c>
      <c r="F40" s="336">
        <f>8500-8500</f>
        <v>0</v>
      </c>
      <c r="G40" s="85">
        <v>0</v>
      </c>
      <c r="H40" s="85">
        <v>0</v>
      </c>
      <c r="I40" s="76"/>
      <c r="J40" s="57">
        <f>F4+F5+F7+F8+F9+F10+F11+F12+F15+F17+F19+F21+F24+F25+F28+F29+F31+F32+F33+F34+F35+F36+F38+F39+F40</f>
        <v>603774.22000000009</v>
      </c>
    </row>
    <row r="41" spans="1:10" x14ac:dyDescent="0.25">
      <c r="A41" s="87" t="s">
        <v>278</v>
      </c>
      <c r="B41" s="87" t="s">
        <v>275</v>
      </c>
      <c r="C41" s="87" t="s">
        <v>276</v>
      </c>
      <c r="D41" s="5" t="s">
        <v>16</v>
      </c>
      <c r="E41" s="87">
        <v>346</v>
      </c>
      <c r="F41" s="86">
        <v>3575</v>
      </c>
      <c r="G41" s="86"/>
      <c r="H41" s="86"/>
      <c r="I41" s="76"/>
      <c r="J41" s="57"/>
    </row>
    <row r="42" spans="1:10" x14ac:dyDescent="0.25">
      <c r="A42" s="87" t="s">
        <v>277</v>
      </c>
      <c r="B42" s="87" t="s">
        <v>273</v>
      </c>
      <c r="C42" s="87" t="s">
        <v>274</v>
      </c>
      <c r="D42" s="5" t="s">
        <v>16</v>
      </c>
      <c r="E42" s="87">
        <v>346</v>
      </c>
      <c r="F42" s="86">
        <v>12000</v>
      </c>
      <c r="G42" s="86"/>
      <c r="H42" s="86"/>
      <c r="I42" s="76"/>
      <c r="J42" s="57"/>
    </row>
    <row r="44" spans="1:10" x14ac:dyDescent="0.25">
      <c r="D44" s="38" t="s">
        <v>72</v>
      </c>
      <c r="E44" s="18"/>
      <c r="F44" s="28">
        <f>SUM(F2:F43)</f>
        <v>779136.22000000009</v>
      </c>
      <c r="G44" s="28">
        <f>SUM(G2:G43)</f>
        <v>608904.06999999995</v>
      </c>
      <c r="H44" s="28">
        <f>SUM(H2:H43)</f>
        <v>575506.51</v>
      </c>
    </row>
    <row r="45" spans="1:10" ht="15.75" customHeight="1" x14ac:dyDescent="0.25">
      <c r="D45" s="18"/>
      <c r="E45" s="18"/>
      <c r="F45" s="29"/>
      <c r="G45" s="29"/>
      <c r="H45" s="29"/>
    </row>
    <row r="46" spans="1:10" ht="26.25" customHeight="1" x14ac:dyDescent="0.25">
      <c r="D46" s="53" t="s">
        <v>237</v>
      </c>
      <c r="E46" s="21"/>
      <c r="F46" s="30">
        <f>F2+F3+F13+F14+F16+F18+F22+F23+F26+F30</f>
        <v>148987</v>
      </c>
      <c r="G46" s="30">
        <f>G13</f>
        <v>960.41</v>
      </c>
      <c r="H46" s="30">
        <f>H13+H26</f>
        <v>6201.13</v>
      </c>
    </row>
    <row r="47" spans="1:10" x14ac:dyDescent="0.25">
      <c r="D47" s="18"/>
      <c r="E47" s="18"/>
      <c r="F47" s="29"/>
      <c r="G47" s="54">
        <f>G13</f>
        <v>960.41</v>
      </c>
      <c r="H47" s="29"/>
    </row>
    <row r="48" spans="1:10" ht="21" customHeight="1" x14ac:dyDescent="0.25">
      <c r="D48" s="31" t="s">
        <v>135</v>
      </c>
      <c r="E48" s="31"/>
      <c r="F48" s="32">
        <f>F44-F46</f>
        <v>630149.22000000009</v>
      </c>
      <c r="G48" s="32">
        <f>G44-G46</f>
        <v>607943.65999999992</v>
      </c>
      <c r="H48" s="32">
        <f>H44</f>
        <v>575506.51</v>
      </c>
    </row>
  </sheetData>
  <autoFilter ref="A1:H40">
    <sortState ref="A2:H38">
      <sortCondition ref="E1:E38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="130" zoomScaleNormal="130" workbookViewId="0">
      <selection activeCell="E16" sqref="E16"/>
    </sheetView>
  </sheetViews>
  <sheetFormatPr defaultRowHeight="15" x14ac:dyDescent="0.25"/>
  <cols>
    <col min="1" max="1" width="19" customWidth="1"/>
    <col min="2" max="2" width="56.85546875" customWidth="1"/>
    <col min="3" max="3" width="12.7109375" customWidth="1"/>
    <col min="4" max="4" width="29.85546875" customWidth="1"/>
    <col min="6" max="6" width="16.140625" customWidth="1"/>
    <col min="7" max="7" width="15.7109375" customWidth="1"/>
    <col min="8" max="8" width="15.42578125" customWidth="1"/>
  </cols>
  <sheetData>
    <row r="1" spans="1:8" ht="40.5" customHeight="1" x14ac:dyDescent="0.25">
      <c r="A1" s="26" t="s">
        <v>0</v>
      </c>
      <c r="B1" s="26" t="s">
        <v>1</v>
      </c>
      <c r="C1" s="26" t="s">
        <v>2</v>
      </c>
      <c r="D1" s="26" t="s">
        <v>4</v>
      </c>
      <c r="E1" s="26" t="s">
        <v>5</v>
      </c>
      <c r="F1" s="26" t="s">
        <v>6</v>
      </c>
      <c r="G1" s="26" t="s">
        <v>7</v>
      </c>
      <c r="H1" s="26" t="s">
        <v>211</v>
      </c>
    </row>
    <row r="2" spans="1:8" ht="21" x14ac:dyDescent="0.25">
      <c r="A2" s="50" t="s">
        <v>149</v>
      </c>
      <c r="B2" s="50" t="s">
        <v>204</v>
      </c>
      <c r="C2" s="50" t="s">
        <v>138</v>
      </c>
      <c r="D2" s="50" t="s">
        <v>16</v>
      </c>
      <c r="E2" s="50">
        <v>224</v>
      </c>
      <c r="F2" s="51">
        <v>3226.08</v>
      </c>
      <c r="G2" s="51">
        <v>3603.6</v>
      </c>
      <c r="H2" s="51">
        <v>4049.76</v>
      </c>
    </row>
    <row r="3" spans="1:8" ht="21" x14ac:dyDescent="0.25">
      <c r="A3" s="5" t="s">
        <v>150</v>
      </c>
      <c r="B3" s="5" t="s">
        <v>151</v>
      </c>
      <c r="C3" s="5" t="s">
        <v>138</v>
      </c>
      <c r="D3" s="5" t="s">
        <v>16</v>
      </c>
      <c r="E3" s="5">
        <v>224</v>
      </c>
      <c r="F3" s="27">
        <v>10138.129999999999</v>
      </c>
      <c r="G3" s="27">
        <v>11051.04</v>
      </c>
      <c r="H3" s="27">
        <v>12046.32</v>
      </c>
    </row>
    <row r="4" spans="1:8" x14ac:dyDescent="0.25">
      <c r="A4" s="5" t="s">
        <v>139</v>
      </c>
      <c r="B4" s="5" t="s">
        <v>140</v>
      </c>
      <c r="C4" s="5" t="s">
        <v>141</v>
      </c>
      <c r="D4" s="5" t="s">
        <v>16</v>
      </c>
      <c r="E4" s="5" t="s">
        <v>17</v>
      </c>
      <c r="F4" s="52">
        <v>1200</v>
      </c>
      <c r="G4" s="52">
        <v>1200</v>
      </c>
      <c r="H4" s="52">
        <v>1234.6199999999999</v>
      </c>
    </row>
    <row r="5" spans="1:8" x14ac:dyDescent="0.25">
      <c r="A5" s="5" t="s">
        <v>139</v>
      </c>
      <c r="B5" s="5" t="s">
        <v>140</v>
      </c>
      <c r="C5" s="5" t="s">
        <v>141</v>
      </c>
      <c r="D5" s="5" t="s">
        <v>16</v>
      </c>
      <c r="E5" s="5" t="s">
        <v>17</v>
      </c>
      <c r="F5" s="27">
        <v>5074.8</v>
      </c>
      <c r="G5" s="27">
        <v>5231.67</v>
      </c>
      <c r="H5" s="27">
        <v>5338.98</v>
      </c>
    </row>
    <row r="6" spans="1:8" x14ac:dyDescent="0.25">
      <c r="A6" s="5" t="s">
        <v>142</v>
      </c>
      <c r="B6" s="5" t="s">
        <v>143</v>
      </c>
      <c r="C6" s="5" t="s">
        <v>10</v>
      </c>
      <c r="D6" s="5" t="s">
        <v>16</v>
      </c>
      <c r="E6" s="5" t="s">
        <v>17</v>
      </c>
      <c r="F6" s="52">
        <v>3942</v>
      </c>
      <c r="G6" s="52">
        <v>3942</v>
      </c>
      <c r="H6" s="52">
        <v>4441.5</v>
      </c>
    </row>
    <row r="7" spans="1:8" x14ac:dyDescent="0.25">
      <c r="A7" s="5" t="s">
        <v>142</v>
      </c>
      <c r="B7" s="5" t="s">
        <v>143</v>
      </c>
      <c r="C7" s="5" t="s">
        <v>10</v>
      </c>
      <c r="D7" s="5" t="s">
        <v>16</v>
      </c>
      <c r="E7" s="5" t="s">
        <v>17</v>
      </c>
      <c r="F7" s="27">
        <v>7394.26</v>
      </c>
      <c r="G7" s="27">
        <v>8078.69</v>
      </c>
      <c r="H7" s="27">
        <v>8300.42</v>
      </c>
    </row>
    <row r="8" spans="1:8" x14ac:dyDescent="0.25">
      <c r="A8" s="5" t="s">
        <v>144</v>
      </c>
      <c r="B8" s="5" t="s">
        <v>252</v>
      </c>
      <c r="C8" s="5" t="s">
        <v>253</v>
      </c>
      <c r="D8" s="5" t="s">
        <v>16</v>
      </c>
      <c r="E8" s="5" t="s">
        <v>17</v>
      </c>
      <c r="F8" s="52">
        <v>25</v>
      </c>
      <c r="G8" s="52">
        <v>100</v>
      </c>
      <c r="H8" s="52">
        <v>100</v>
      </c>
    </row>
    <row r="9" spans="1:8" x14ac:dyDescent="0.25">
      <c r="A9" s="5" t="s">
        <v>144</v>
      </c>
      <c r="B9" s="5" t="s">
        <v>252</v>
      </c>
      <c r="C9" s="5" t="s">
        <v>253</v>
      </c>
      <c r="D9" s="5" t="s">
        <v>16</v>
      </c>
      <c r="E9" s="5" t="s">
        <v>17</v>
      </c>
      <c r="F9" s="27">
        <v>291.82</v>
      </c>
      <c r="G9" s="27">
        <v>246.92</v>
      </c>
      <c r="H9" s="27">
        <v>279.88</v>
      </c>
    </row>
    <row r="10" spans="1:8" x14ac:dyDescent="0.25">
      <c r="A10" s="5" t="s">
        <v>145</v>
      </c>
      <c r="B10" s="5" t="s">
        <v>146</v>
      </c>
      <c r="C10" s="5" t="s">
        <v>59</v>
      </c>
      <c r="D10" s="5" t="s">
        <v>16</v>
      </c>
      <c r="E10" s="5" t="s">
        <v>17</v>
      </c>
      <c r="F10" s="52">
        <v>4992.8999999999996</v>
      </c>
      <c r="G10" s="52">
        <v>5329.5</v>
      </c>
      <c r="H10" s="52">
        <v>5739.03</v>
      </c>
    </row>
    <row r="11" spans="1:8" x14ac:dyDescent="0.25">
      <c r="A11" s="5" t="s">
        <v>145</v>
      </c>
      <c r="B11" s="5" t="s">
        <v>146</v>
      </c>
      <c r="C11" s="5" t="s">
        <v>59</v>
      </c>
      <c r="D11" s="5" t="s">
        <v>16</v>
      </c>
      <c r="E11" s="5" t="s">
        <v>17</v>
      </c>
      <c r="F11" s="27">
        <v>16683.16</v>
      </c>
      <c r="G11" s="27">
        <v>17974.93</v>
      </c>
      <c r="H11" s="27">
        <v>19310.09</v>
      </c>
    </row>
    <row r="12" spans="1:8" x14ac:dyDescent="0.25">
      <c r="A12" s="5" t="s">
        <v>147</v>
      </c>
      <c r="B12" s="5" t="s">
        <v>148</v>
      </c>
      <c r="C12" s="5" t="s">
        <v>32</v>
      </c>
      <c r="D12" s="5" t="s">
        <v>16</v>
      </c>
      <c r="E12" s="5" t="s">
        <v>17</v>
      </c>
      <c r="F12" s="52">
        <v>962.56</v>
      </c>
      <c r="G12" s="52">
        <v>962.56</v>
      </c>
      <c r="H12" s="52">
        <v>1075.04</v>
      </c>
    </row>
    <row r="13" spans="1:8" x14ac:dyDescent="0.25">
      <c r="A13" s="5" t="s">
        <v>147</v>
      </c>
      <c r="B13" s="5" t="s">
        <v>148</v>
      </c>
      <c r="C13" s="5" t="s">
        <v>32</v>
      </c>
      <c r="D13" s="5" t="s">
        <v>16</v>
      </c>
      <c r="E13" s="5" t="s">
        <v>17</v>
      </c>
      <c r="F13" s="27">
        <v>2313.91</v>
      </c>
      <c r="G13" s="27">
        <v>2553.34</v>
      </c>
      <c r="H13" s="27">
        <v>2703.87</v>
      </c>
    </row>
    <row r="14" spans="1:8" x14ac:dyDescent="0.25">
      <c r="A14" s="5" t="s">
        <v>254</v>
      </c>
      <c r="B14" s="5" t="s">
        <v>255</v>
      </c>
      <c r="C14" s="5" t="s">
        <v>10</v>
      </c>
      <c r="D14" s="5" t="s">
        <v>16</v>
      </c>
      <c r="E14" s="5" t="s">
        <v>17</v>
      </c>
      <c r="F14" s="52"/>
      <c r="G14" s="52">
        <v>125.17</v>
      </c>
      <c r="H14" s="52">
        <v>133.43</v>
      </c>
    </row>
    <row r="15" spans="1:8" x14ac:dyDescent="0.25">
      <c r="A15" s="5" t="s">
        <v>254</v>
      </c>
      <c r="B15" s="5" t="s">
        <v>255</v>
      </c>
      <c r="C15" s="5" t="s">
        <v>10</v>
      </c>
      <c r="D15" s="5" t="s">
        <v>16</v>
      </c>
      <c r="E15" s="5" t="s">
        <v>17</v>
      </c>
      <c r="F15" s="27">
        <v>1408.39</v>
      </c>
      <c r="G15" s="27">
        <v>1376.16</v>
      </c>
      <c r="H15" s="27">
        <v>1467</v>
      </c>
    </row>
    <row r="16" spans="1:8" x14ac:dyDescent="0.25">
      <c r="A16" s="5" t="s">
        <v>136</v>
      </c>
      <c r="B16" s="5" t="s">
        <v>137</v>
      </c>
      <c r="C16" s="5" t="s">
        <v>138</v>
      </c>
      <c r="D16" s="5" t="s">
        <v>16</v>
      </c>
      <c r="E16" s="5" t="s">
        <v>51</v>
      </c>
      <c r="F16" s="27">
        <v>7654.9</v>
      </c>
      <c r="G16" s="27">
        <v>8572.4599999999991</v>
      </c>
      <c r="H16" s="27">
        <v>9600.48</v>
      </c>
    </row>
    <row r="18" spans="4:8" x14ac:dyDescent="0.25">
      <c r="D18" s="33" t="s">
        <v>72</v>
      </c>
      <c r="E18" s="34"/>
      <c r="F18" s="35">
        <f>SUM(F2:F17)</f>
        <v>65307.909999999996</v>
      </c>
      <c r="G18" s="35">
        <f>SUM(G2:G17)</f>
        <v>70348.040000000008</v>
      </c>
      <c r="H18" s="35">
        <f>SUM(H2:H17)</f>
        <v>75820.42</v>
      </c>
    </row>
    <row r="19" spans="4:8" x14ac:dyDescent="0.25">
      <c r="D19" s="18"/>
      <c r="E19" s="18"/>
      <c r="F19" s="36"/>
      <c r="G19" s="36"/>
      <c r="H19" s="36"/>
    </row>
    <row r="20" spans="4:8" x14ac:dyDescent="0.25">
      <c r="D20" s="21" t="s">
        <v>205</v>
      </c>
      <c r="E20" s="18"/>
      <c r="F20" s="22">
        <f>F4+F6+F8+F10+F12+F2</f>
        <v>14348.539999999999</v>
      </c>
      <c r="G20" s="22">
        <f>G2+G4+G6+G8+G10+G12+G14</f>
        <v>15262.83</v>
      </c>
      <c r="H20" s="22">
        <f>H2+H4+H6+H8+H10+H12+H14</f>
        <v>16773.38</v>
      </c>
    </row>
    <row r="21" spans="4:8" x14ac:dyDescent="0.25">
      <c r="D21" s="18"/>
      <c r="E21" s="18"/>
      <c r="F21" s="37"/>
      <c r="G21" s="36"/>
      <c r="H21" s="36"/>
    </row>
    <row r="22" spans="4:8" x14ac:dyDescent="0.25">
      <c r="D22" s="23" t="s">
        <v>152</v>
      </c>
      <c r="E22" s="24"/>
      <c r="F22" s="25">
        <f>F18-F20</f>
        <v>50959.369999999995</v>
      </c>
      <c r="G22" s="25">
        <f>G18-G2</f>
        <v>66744.44</v>
      </c>
      <c r="H22" s="25">
        <f>H18-H2</f>
        <v>71770.66</v>
      </c>
    </row>
  </sheetData>
  <autoFilter ref="A1:H16">
    <sortState ref="A2:H15">
      <sortCondition ref="E1:E15"/>
    </sortState>
  </autoFilter>
  <pageMargins left="0.7" right="0.7" top="0.75" bottom="0.75" header="0.3" footer="0.3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22" zoomScale="110" zoomScaleNormal="110" workbookViewId="0">
      <selection activeCell="F20" sqref="F20"/>
    </sheetView>
  </sheetViews>
  <sheetFormatPr defaultRowHeight="15" x14ac:dyDescent="0.25"/>
  <cols>
    <col min="1" max="1" width="16.140625" customWidth="1"/>
    <col min="2" max="2" width="53.42578125" customWidth="1"/>
    <col min="3" max="3" width="13.140625" customWidth="1"/>
    <col min="4" max="4" width="24.85546875" customWidth="1"/>
    <col min="6" max="6" width="16.28515625" customWidth="1"/>
    <col min="7" max="7" width="15.7109375" customWidth="1"/>
    <col min="8" max="8" width="16.5703125" customWidth="1"/>
  </cols>
  <sheetData>
    <row r="1" spans="1:8" ht="34.5" customHeight="1" x14ac:dyDescent="0.25">
      <c r="A1" s="26" t="s">
        <v>0</v>
      </c>
      <c r="B1" s="26" t="s">
        <v>1</v>
      </c>
      <c r="C1" s="26" t="s">
        <v>2</v>
      </c>
      <c r="D1" s="26" t="s">
        <v>4</v>
      </c>
      <c r="E1" s="26" t="s">
        <v>5</v>
      </c>
      <c r="F1" s="26" t="s">
        <v>6</v>
      </c>
      <c r="G1" s="26" t="s">
        <v>7</v>
      </c>
      <c r="H1" s="26" t="s">
        <v>211</v>
      </c>
    </row>
    <row r="2" spans="1:8" ht="42" x14ac:dyDescent="0.25">
      <c r="A2" s="46" t="s">
        <v>163</v>
      </c>
      <c r="B2" s="46" t="s">
        <v>164</v>
      </c>
      <c r="C2" s="46" t="s">
        <v>155</v>
      </c>
      <c r="D2" s="46" t="s">
        <v>165</v>
      </c>
      <c r="E2" s="46" t="s">
        <v>41</v>
      </c>
      <c r="F2" s="47">
        <v>27300</v>
      </c>
      <c r="G2" s="47">
        <v>0</v>
      </c>
      <c r="H2" s="47">
        <v>0</v>
      </c>
    </row>
    <row r="3" spans="1:8" ht="42" x14ac:dyDescent="0.25">
      <c r="A3" s="44" t="s">
        <v>190</v>
      </c>
      <c r="B3" s="44" t="s">
        <v>256</v>
      </c>
      <c r="C3" s="44" t="s">
        <v>155</v>
      </c>
      <c r="D3" s="44" t="s">
        <v>165</v>
      </c>
      <c r="E3" s="44" t="s">
        <v>41</v>
      </c>
      <c r="F3" s="45">
        <v>743100</v>
      </c>
      <c r="G3" s="45">
        <v>0</v>
      </c>
      <c r="H3" s="45">
        <v>0</v>
      </c>
    </row>
    <row r="4" spans="1:8" ht="31.5" x14ac:dyDescent="0.25">
      <c r="A4" s="78" t="s">
        <v>257</v>
      </c>
      <c r="B4" s="78" t="s">
        <v>258</v>
      </c>
      <c r="C4" s="78" t="s">
        <v>155</v>
      </c>
      <c r="D4" s="78" t="s">
        <v>165</v>
      </c>
      <c r="E4" s="78" t="s">
        <v>41</v>
      </c>
      <c r="F4" s="79">
        <v>75800</v>
      </c>
      <c r="G4" s="79">
        <v>0</v>
      </c>
      <c r="H4" s="79">
        <v>0</v>
      </c>
    </row>
    <row r="5" spans="1:8" ht="52.5" x14ac:dyDescent="0.25">
      <c r="A5" s="48" t="s">
        <v>168</v>
      </c>
      <c r="B5" s="48" t="s">
        <v>169</v>
      </c>
      <c r="C5" s="48" t="s">
        <v>155</v>
      </c>
      <c r="D5" s="48" t="s">
        <v>21</v>
      </c>
      <c r="E5" s="48" t="s">
        <v>41</v>
      </c>
      <c r="F5" s="49">
        <v>39000</v>
      </c>
      <c r="G5" s="49">
        <v>39000</v>
      </c>
      <c r="H5" s="49">
        <v>39000</v>
      </c>
    </row>
    <row r="6" spans="1:8" ht="31.5" x14ac:dyDescent="0.25">
      <c r="A6" s="46" t="s">
        <v>156</v>
      </c>
      <c r="B6" s="46" t="s">
        <v>157</v>
      </c>
      <c r="C6" s="46" t="s">
        <v>155</v>
      </c>
      <c r="D6" s="46" t="s">
        <v>62</v>
      </c>
      <c r="E6" s="46" t="s">
        <v>41</v>
      </c>
      <c r="F6" s="47">
        <v>327600</v>
      </c>
      <c r="G6" s="47">
        <v>327600</v>
      </c>
      <c r="H6" s="47">
        <v>327600</v>
      </c>
    </row>
    <row r="7" spans="1:8" ht="31.5" x14ac:dyDescent="0.25">
      <c r="A7" s="44" t="s">
        <v>184</v>
      </c>
      <c r="B7" s="44" t="s">
        <v>185</v>
      </c>
      <c r="C7" s="44" t="s">
        <v>155</v>
      </c>
      <c r="D7" s="44" t="s">
        <v>62</v>
      </c>
      <c r="E7" s="44" t="s">
        <v>41</v>
      </c>
      <c r="F7" s="45">
        <v>1963000</v>
      </c>
      <c r="G7" s="45">
        <v>1963000</v>
      </c>
      <c r="H7" s="45">
        <v>1963000</v>
      </c>
    </row>
    <row r="8" spans="1:8" ht="52.5" x14ac:dyDescent="0.25">
      <c r="A8" s="44" t="s">
        <v>186</v>
      </c>
      <c r="B8" s="44" t="s">
        <v>187</v>
      </c>
      <c r="C8" s="44" t="s">
        <v>155</v>
      </c>
      <c r="D8" s="44" t="s">
        <v>62</v>
      </c>
      <c r="E8" s="44" t="s">
        <v>41</v>
      </c>
      <c r="F8" s="45">
        <v>1389300</v>
      </c>
      <c r="G8" s="45">
        <v>1428000</v>
      </c>
      <c r="H8" s="45">
        <v>1428000</v>
      </c>
    </row>
    <row r="9" spans="1:8" ht="31.5" x14ac:dyDescent="0.25">
      <c r="A9" s="78" t="s">
        <v>259</v>
      </c>
      <c r="B9" s="78" t="s">
        <v>260</v>
      </c>
      <c r="C9" s="78" t="s">
        <v>155</v>
      </c>
      <c r="D9" s="78" t="s">
        <v>62</v>
      </c>
      <c r="E9" s="78" t="s">
        <v>41</v>
      </c>
      <c r="F9" s="79">
        <v>52900</v>
      </c>
      <c r="G9" s="79">
        <v>38800</v>
      </c>
      <c r="H9" s="79">
        <v>28300</v>
      </c>
    </row>
    <row r="10" spans="1:8" ht="42" x14ac:dyDescent="0.25">
      <c r="A10" s="44" t="s">
        <v>195</v>
      </c>
      <c r="B10" s="44" t="s">
        <v>196</v>
      </c>
      <c r="C10" s="44" t="s">
        <v>155</v>
      </c>
      <c r="D10" s="44" t="s">
        <v>62</v>
      </c>
      <c r="E10" s="44" t="s">
        <v>41</v>
      </c>
      <c r="F10" s="45">
        <v>39100</v>
      </c>
      <c r="G10" s="45">
        <v>43500</v>
      </c>
      <c r="H10" s="45">
        <v>43500</v>
      </c>
    </row>
    <row r="11" spans="1:8" ht="52.5" x14ac:dyDescent="0.25">
      <c r="A11" s="46" t="s">
        <v>158</v>
      </c>
      <c r="B11" s="46" t="s">
        <v>159</v>
      </c>
      <c r="C11" s="46" t="s">
        <v>155</v>
      </c>
      <c r="D11" s="46" t="s">
        <v>160</v>
      </c>
      <c r="E11" s="46" t="s">
        <v>41</v>
      </c>
      <c r="F11" s="47">
        <v>19600</v>
      </c>
      <c r="G11" s="47">
        <v>19600</v>
      </c>
      <c r="H11" s="47">
        <v>19600</v>
      </c>
    </row>
    <row r="12" spans="1:8" ht="54.75" customHeight="1" x14ac:dyDescent="0.25">
      <c r="A12" s="46" t="s">
        <v>153</v>
      </c>
      <c r="B12" s="46" t="s">
        <v>154</v>
      </c>
      <c r="C12" s="46" t="s">
        <v>155</v>
      </c>
      <c r="D12" s="46" t="s">
        <v>64</v>
      </c>
      <c r="E12" s="46" t="s">
        <v>41</v>
      </c>
      <c r="F12" s="47">
        <v>0</v>
      </c>
      <c r="G12" s="47">
        <v>54400</v>
      </c>
      <c r="H12" s="47">
        <v>0</v>
      </c>
    </row>
    <row r="13" spans="1:8" ht="42" x14ac:dyDescent="0.25">
      <c r="A13" s="44" t="s">
        <v>166</v>
      </c>
      <c r="B13" s="44" t="s">
        <v>167</v>
      </c>
      <c r="C13" s="44" t="s">
        <v>155</v>
      </c>
      <c r="D13" s="44" t="s">
        <v>64</v>
      </c>
      <c r="E13" s="44" t="s">
        <v>41</v>
      </c>
      <c r="F13" s="45">
        <v>940500</v>
      </c>
      <c r="G13" s="45">
        <v>940500</v>
      </c>
      <c r="H13" s="45">
        <v>917600</v>
      </c>
    </row>
    <row r="14" spans="1:8" ht="42" x14ac:dyDescent="0.25">
      <c r="A14" s="46" t="s">
        <v>170</v>
      </c>
      <c r="B14" s="46" t="s">
        <v>171</v>
      </c>
      <c r="C14" s="46" t="s">
        <v>155</v>
      </c>
      <c r="D14" s="46" t="s">
        <v>64</v>
      </c>
      <c r="E14" s="46" t="s">
        <v>41</v>
      </c>
      <c r="F14" s="47">
        <v>92400</v>
      </c>
      <c r="G14" s="47">
        <v>92400</v>
      </c>
      <c r="H14" s="47">
        <v>92400</v>
      </c>
    </row>
    <row r="15" spans="1:8" ht="31.5" x14ac:dyDescent="0.25">
      <c r="A15" s="46" t="s">
        <v>172</v>
      </c>
      <c r="B15" s="46" t="s">
        <v>173</v>
      </c>
      <c r="C15" s="46" t="s">
        <v>155</v>
      </c>
      <c r="D15" s="46" t="s">
        <v>64</v>
      </c>
      <c r="E15" s="46" t="s">
        <v>41</v>
      </c>
      <c r="F15" s="47">
        <v>46900</v>
      </c>
      <c r="G15" s="47">
        <v>0</v>
      </c>
      <c r="H15" s="47">
        <v>46900</v>
      </c>
    </row>
    <row r="16" spans="1:8" ht="42" x14ac:dyDescent="0.25">
      <c r="A16" s="46" t="s">
        <v>174</v>
      </c>
      <c r="B16" s="46" t="s">
        <v>175</v>
      </c>
      <c r="C16" s="46" t="s">
        <v>155</v>
      </c>
      <c r="D16" s="46" t="s">
        <v>64</v>
      </c>
      <c r="E16" s="46" t="s">
        <v>41</v>
      </c>
      <c r="F16" s="47">
        <v>160100</v>
      </c>
      <c r="G16" s="47">
        <v>0</v>
      </c>
      <c r="H16" s="47">
        <v>0</v>
      </c>
    </row>
    <row r="17" spans="1:8" ht="42" x14ac:dyDescent="0.25">
      <c r="A17" s="46" t="s">
        <v>176</v>
      </c>
      <c r="B17" s="46" t="s">
        <v>177</v>
      </c>
      <c r="C17" s="46" t="s">
        <v>155</v>
      </c>
      <c r="D17" s="46" t="s">
        <v>64</v>
      </c>
      <c r="E17" s="46" t="s">
        <v>41</v>
      </c>
      <c r="F17" s="47">
        <v>0</v>
      </c>
      <c r="G17" s="47">
        <v>103000</v>
      </c>
      <c r="H17" s="47">
        <v>0</v>
      </c>
    </row>
    <row r="18" spans="1:8" ht="31.5" x14ac:dyDescent="0.25">
      <c r="A18" s="44" t="s">
        <v>178</v>
      </c>
      <c r="B18" s="333" t="s">
        <v>179</v>
      </c>
      <c r="C18" s="333" t="s">
        <v>155</v>
      </c>
      <c r="D18" s="333" t="s">
        <v>64</v>
      </c>
      <c r="E18" s="333" t="s">
        <v>41</v>
      </c>
      <c r="F18" s="334">
        <f>920700-22800</f>
        <v>897900</v>
      </c>
      <c r="G18" s="45">
        <v>0</v>
      </c>
      <c r="H18" s="45">
        <v>843400</v>
      </c>
    </row>
    <row r="19" spans="1:8" ht="52.5" x14ac:dyDescent="0.25">
      <c r="A19" s="44" t="s">
        <v>180</v>
      </c>
      <c r="B19" s="44" t="s">
        <v>181</v>
      </c>
      <c r="C19" s="44" t="s">
        <v>155</v>
      </c>
      <c r="D19" s="44" t="s">
        <v>64</v>
      </c>
      <c r="E19" s="44" t="s">
        <v>41</v>
      </c>
      <c r="F19" s="45">
        <v>0</v>
      </c>
      <c r="G19" s="45">
        <v>567900</v>
      </c>
      <c r="H19" s="45">
        <v>0</v>
      </c>
    </row>
    <row r="20" spans="1:8" ht="42" x14ac:dyDescent="0.25">
      <c r="A20" s="44" t="s">
        <v>182</v>
      </c>
      <c r="B20" s="333" t="s">
        <v>183</v>
      </c>
      <c r="C20" s="333" t="s">
        <v>155</v>
      </c>
      <c r="D20" s="333" t="s">
        <v>64</v>
      </c>
      <c r="E20" s="333" t="s">
        <v>41</v>
      </c>
      <c r="F20" s="334">
        <f>1196100-24400</f>
        <v>1171700</v>
      </c>
      <c r="G20" s="45">
        <v>0</v>
      </c>
      <c r="H20" s="45">
        <v>0</v>
      </c>
    </row>
    <row r="21" spans="1:8" ht="42" x14ac:dyDescent="0.25">
      <c r="A21" s="44" t="s">
        <v>191</v>
      </c>
      <c r="B21" s="44" t="s">
        <v>192</v>
      </c>
      <c r="C21" s="44" t="s">
        <v>155</v>
      </c>
      <c r="D21" s="44" t="s">
        <v>64</v>
      </c>
      <c r="E21" s="44" t="s">
        <v>41</v>
      </c>
      <c r="F21" s="45">
        <v>0</v>
      </c>
      <c r="G21" s="45">
        <v>705000</v>
      </c>
      <c r="H21" s="45">
        <v>0</v>
      </c>
    </row>
    <row r="22" spans="1:8" ht="31.5" x14ac:dyDescent="0.25">
      <c r="A22" s="44" t="s">
        <v>193</v>
      </c>
      <c r="B22" s="44" t="s">
        <v>194</v>
      </c>
      <c r="C22" s="44" t="s">
        <v>155</v>
      </c>
      <c r="D22" s="44" t="s">
        <v>64</v>
      </c>
      <c r="E22" s="44" t="s">
        <v>41</v>
      </c>
      <c r="F22" s="45">
        <v>0</v>
      </c>
      <c r="G22" s="45">
        <v>25900</v>
      </c>
      <c r="H22" s="45">
        <v>0</v>
      </c>
    </row>
    <row r="23" spans="1:8" ht="31.5" x14ac:dyDescent="0.25">
      <c r="A23" s="44" t="s">
        <v>197</v>
      </c>
      <c r="B23" s="44" t="s">
        <v>198</v>
      </c>
      <c r="C23" s="44" t="s">
        <v>155</v>
      </c>
      <c r="D23" s="44" t="s">
        <v>64</v>
      </c>
      <c r="E23" s="44" t="s">
        <v>41</v>
      </c>
      <c r="F23" s="45">
        <v>63200</v>
      </c>
      <c r="G23" s="45">
        <v>135000</v>
      </c>
      <c r="H23" s="45">
        <v>135000</v>
      </c>
    </row>
    <row r="24" spans="1:8" ht="49.5" customHeight="1" x14ac:dyDescent="0.25">
      <c r="A24" s="78" t="s">
        <v>261</v>
      </c>
      <c r="B24" s="78" t="s">
        <v>262</v>
      </c>
      <c r="C24" s="78" t="s">
        <v>155</v>
      </c>
      <c r="D24" s="78" t="s">
        <v>64</v>
      </c>
      <c r="E24" s="78" t="s">
        <v>41</v>
      </c>
      <c r="F24" s="79">
        <v>0</v>
      </c>
      <c r="G24" s="79">
        <v>42900</v>
      </c>
      <c r="H24" s="79">
        <v>0</v>
      </c>
    </row>
    <row r="25" spans="1:8" ht="31.5" x14ac:dyDescent="0.25">
      <c r="A25" s="78" t="s">
        <v>263</v>
      </c>
      <c r="B25" s="78" t="s">
        <v>264</v>
      </c>
      <c r="C25" s="78" t="s">
        <v>155</v>
      </c>
      <c r="D25" s="78" t="s">
        <v>64</v>
      </c>
      <c r="E25" s="78" t="s">
        <v>41</v>
      </c>
      <c r="F25" s="79">
        <v>56200</v>
      </c>
      <c r="G25" s="79">
        <v>0</v>
      </c>
      <c r="H25" s="79">
        <v>0</v>
      </c>
    </row>
    <row r="26" spans="1:8" ht="31.5" x14ac:dyDescent="0.25">
      <c r="A26" s="78" t="s">
        <v>265</v>
      </c>
      <c r="B26" s="78" t="s">
        <v>266</v>
      </c>
      <c r="C26" s="78" t="s">
        <v>155</v>
      </c>
      <c r="D26" s="78" t="s">
        <v>64</v>
      </c>
      <c r="E26" s="78" t="s">
        <v>41</v>
      </c>
      <c r="F26" s="79">
        <v>0</v>
      </c>
      <c r="G26" s="79">
        <v>0</v>
      </c>
      <c r="H26" s="79">
        <v>626800</v>
      </c>
    </row>
    <row r="27" spans="1:8" ht="31.5" x14ac:dyDescent="0.25">
      <c r="A27" s="78" t="s">
        <v>267</v>
      </c>
      <c r="B27" s="78" t="s">
        <v>268</v>
      </c>
      <c r="C27" s="78" t="s">
        <v>155</v>
      </c>
      <c r="D27" s="78" t="s">
        <v>64</v>
      </c>
      <c r="E27" s="78" t="s">
        <v>41</v>
      </c>
      <c r="F27" s="79">
        <v>38500</v>
      </c>
      <c r="G27" s="79">
        <v>0</v>
      </c>
      <c r="H27" s="79">
        <v>42900</v>
      </c>
    </row>
    <row r="28" spans="1:8" ht="33.75" customHeight="1" x14ac:dyDescent="0.25">
      <c r="A28" s="80" t="s">
        <v>269</v>
      </c>
      <c r="B28" s="80" t="s">
        <v>270</v>
      </c>
      <c r="C28" s="80" t="s">
        <v>155</v>
      </c>
      <c r="D28" s="80" t="s">
        <v>64</v>
      </c>
      <c r="E28" s="80" t="s">
        <v>41</v>
      </c>
      <c r="F28" s="81">
        <v>0</v>
      </c>
      <c r="G28" s="81">
        <v>0</v>
      </c>
      <c r="H28" s="81">
        <v>19000</v>
      </c>
    </row>
    <row r="29" spans="1:8" ht="63" x14ac:dyDescent="0.25">
      <c r="A29" s="46" t="s">
        <v>161</v>
      </c>
      <c r="B29" s="46" t="s">
        <v>162</v>
      </c>
      <c r="C29" s="46" t="s">
        <v>155</v>
      </c>
      <c r="D29" s="46" t="s">
        <v>66</v>
      </c>
      <c r="E29" s="46" t="s">
        <v>41</v>
      </c>
      <c r="F29" s="47">
        <v>29600</v>
      </c>
      <c r="G29" s="47">
        <v>29600</v>
      </c>
      <c r="H29" s="47">
        <v>0</v>
      </c>
    </row>
    <row r="30" spans="1:8" ht="52.5" x14ac:dyDescent="0.25">
      <c r="A30" s="44" t="s">
        <v>188</v>
      </c>
      <c r="B30" s="44" t="s">
        <v>189</v>
      </c>
      <c r="C30" s="44" t="s">
        <v>155</v>
      </c>
      <c r="D30" s="44" t="s">
        <v>66</v>
      </c>
      <c r="E30" s="44" t="s">
        <v>41</v>
      </c>
      <c r="F30" s="45">
        <v>342100</v>
      </c>
      <c r="G30" s="45">
        <v>348000</v>
      </c>
      <c r="H30" s="45">
        <v>348000</v>
      </c>
    </row>
    <row r="31" spans="1:8" ht="52.5" x14ac:dyDescent="0.25">
      <c r="A31" s="44" t="s">
        <v>271</v>
      </c>
      <c r="B31" s="44" t="s">
        <v>272</v>
      </c>
      <c r="C31" s="44" t="s">
        <v>155</v>
      </c>
      <c r="D31" s="44" t="s">
        <v>66</v>
      </c>
      <c r="E31" s="44" t="s">
        <v>41</v>
      </c>
      <c r="F31" s="45">
        <v>25400</v>
      </c>
      <c r="G31" s="45">
        <v>27700</v>
      </c>
      <c r="H31" s="45">
        <v>28100</v>
      </c>
    </row>
    <row r="33" spans="2:8" x14ac:dyDescent="0.25">
      <c r="B33" s="39" t="s">
        <v>199</v>
      </c>
      <c r="C33" s="40"/>
      <c r="D33" s="31" t="s">
        <v>203</v>
      </c>
      <c r="E33" s="24"/>
      <c r="F33" s="25">
        <f>SUM(F2:F32)</f>
        <v>8541200</v>
      </c>
      <c r="G33" s="25">
        <f>SUM(G2:G32)</f>
        <v>6931800</v>
      </c>
      <c r="H33" s="25">
        <f>SUM(H2:H32)</f>
        <v>6949100</v>
      </c>
    </row>
    <row r="34" spans="2:8" x14ac:dyDescent="0.25">
      <c r="B34" s="41" t="s">
        <v>200</v>
      </c>
      <c r="C34" s="40"/>
    </row>
    <row r="35" spans="2:8" x14ac:dyDescent="0.25">
      <c r="B35" s="42" t="s">
        <v>201</v>
      </c>
      <c r="C35" s="43" t="s">
        <v>202</v>
      </c>
    </row>
  </sheetData>
  <autoFilter ref="A1:H31">
    <sortState ref="A2:H27">
      <sortCondition ref="D1:D27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="140" zoomScaleNormal="140" workbookViewId="0">
      <selection activeCell="M46" sqref="M46"/>
    </sheetView>
  </sheetViews>
  <sheetFormatPr defaultRowHeight="15" x14ac:dyDescent="0.25"/>
  <cols>
    <col min="1" max="1" width="15.28515625" customWidth="1"/>
    <col min="2" max="2" width="7.7109375" customWidth="1"/>
    <col min="3" max="3" width="5.7109375" customWidth="1"/>
    <col min="4" max="4" width="6" customWidth="1"/>
    <col min="5" max="5" width="38.28515625" customWidth="1"/>
    <col min="6" max="6" width="8.85546875" customWidth="1"/>
    <col min="7" max="7" width="7.42578125" customWidth="1"/>
    <col min="8" max="8" width="7.85546875" customWidth="1"/>
    <col min="9" max="9" width="10.28515625" customWidth="1"/>
    <col min="10" max="10" width="12.85546875" customWidth="1"/>
    <col min="12" max="12" width="12.7109375" customWidth="1"/>
    <col min="13" max="13" width="10.28515625" customWidth="1"/>
    <col min="14" max="14" width="10" customWidth="1"/>
    <col min="15" max="15" width="7.28515625" customWidth="1"/>
  </cols>
  <sheetData>
    <row r="1" spans="1:17" ht="19.5" thickBot="1" x14ac:dyDescent="0.3">
      <c r="A1" s="339" t="s">
        <v>279</v>
      </c>
      <c r="B1" s="340"/>
      <c r="C1" s="340"/>
      <c r="D1" s="340"/>
      <c r="E1" s="340"/>
      <c r="F1" s="340"/>
      <c r="G1" s="340"/>
      <c r="H1" s="340"/>
      <c r="I1" s="341"/>
      <c r="J1" s="342" t="s">
        <v>280</v>
      </c>
      <c r="K1" s="343"/>
      <c r="L1" s="343"/>
      <c r="M1" s="343"/>
      <c r="N1" s="343"/>
      <c r="O1" s="343"/>
      <c r="P1" s="343"/>
      <c r="Q1" s="343"/>
    </row>
    <row r="2" spans="1:17" ht="30" thickBot="1" x14ac:dyDescent="0.3">
      <c r="A2" s="89" t="s">
        <v>281</v>
      </c>
      <c r="B2" s="90" t="s">
        <v>282</v>
      </c>
      <c r="C2" s="89" t="s">
        <v>283</v>
      </c>
      <c r="D2" s="90" t="s">
        <v>5</v>
      </c>
      <c r="E2" s="92" t="s">
        <v>1</v>
      </c>
      <c r="F2" s="90" t="s">
        <v>284</v>
      </c>
      <c r="G2" s="90" t="s">
        <v>425</v>
      </c>
      <c r="H2" s="91" t="s">
        <v>285</v>
      </c>
      <c r="I2" s="93" t="s">
        <v>286</v>
      </c>
      <c r="J2" s="94" t="s">
        <v>287</v>
      </c>
      <c r="K2" s="95" t="s">
        <v>288</v>
      </c>
      <c r="L2" s="96" t="s">
        <v>289</v>
      </c>
      <c r="M2" s="97" t="s">
        <v>290</v>
      </c>
      <c r="N2" s="97"/>
      <c r="O2" s="98" t="s">
        <v>291</v>
      </c>
      <c r="P2" s="98" t="s">
        <v>292</v>
      </c>
      <c r="Q2" s="98" t="s">
        <v>293</v>
      </c>
    </row>
    <row r="3" spans="1:17" x14ac:dyDescent="0.25">
      <c r="A3" s="99" t="s">
        <v>294</v>
      </c>
      <c r="B3" s="99" t="s">
        <v>295</v>
      </c>
      <c r="C3" s="99" t="s">
        <v>296</v>
      </c>
      <c r="D3" s="99" t="s">
        <v>297</v>
      </c>
      <c r="E3" s="99" t="s">
        <v>298</v>
      </c>
      <c r="F3" s="99" t="s">
        <v>299</v>
      </c>
      <c r="G3" s="99" t="s">
        <v>300</v>
      </c>
      <c r="H3" s="99" t="s">
        <v>301</v>
      </c>
      <c r="I3" s="100" t="s">
        <v>302</v>
      </c>
      <c r="J3" s="101" t="s">
        <v>301</v>
      </c>
      <c r="K3" s="99" t="s">
        <v>302</v>
      </c>
      <c r="L3" s="99" t="s">
        <v>303</v>
      </c>
      <c r="M3" s="102" t="s">
        <v>304</v>
      </c>
      <c r="N3" s="102"/>
      <c r="O3" s="103" t="s">
        <v>305</v>
      </c>
      <c r="P3" s="103" t="s">
        <v>306</v>
      </c>
      <c r="Q3" s="104">
        <v>16</v>
      </c>
    </row>
    <row r="4" spans="1:17" ht="21.75" customHeight="1" x14ac:dyDescent="0.25">
      <c r="A4" s="105" t="s">
        <v>307</v>
      </c>
      <c r="B4" s="105" t="s">
        <v>308</v>
      </c>
      <c r="C4" s="105" t="s">
        <v>309</v>
      </c>
      <c r="D4" s="106">
        <v>223</v>
      </c>
      <c r="E4" s="107" t="s">
        <v>418</v>
      </c>
      <c r="F4" s="108">
        <v>2624872.5</v>
      </c>
      <c r="G4" s="109">
        <v>98000</v>
      </c>
      <c r="H4" s="107" t="s">
        <v>68</v>
      </c>
      <c r="I4" s="110" t="s">
        <v>310</v>
      </c>
      <c r="J4" s="111" t="s">
        <v>423</v>
      </c>
      <c r="K4" s="112">
        <v>45334</v>
      </c>
      <c r="L4" s="105"/>
      <c r="M4" s="289">
        <v>2722872.5</v>
      </c>
      <c r="N4" s="289"/>
      <c r="O4" s="106"/>
      <c r="P4" s="106"/>
      <c r="Q4" s="113"/>
    </row>
    <row r="5" spans="1:17" ht="18.75" thickBot="1" x14ac:dyDescent="0.3">
      <c r="A5" s="114" t="s">
        <v>307</v>
      </c>
      <c r="B5" s="114" t="s">
        <v>308</v>
      </c>
      <c r="C5" s="114" t="s">
        <v>309</v>
      </c>
      <c r="D5" s="115">
        <v>223</v>
      </c>
      <c r="E5" s="116" t="s">
        <v>417</v>
      </c>
      <c r="F5" s="117">
        <v>63027.5</v>
      </c>
      <c r="G5" s="117">
        <v>2000</v>
      </c>
      <c r="H5" s="116" t="s">
        <v>68</v>
      </c>
      <c r="I5" s="118" t="s">
        <v>310</v>
      </c>
      <c r="J5" s="119" t="s">
        <v>311</v>
      </c>
      <c r="K5" s="120">
        <v>45334</v>
      </c>
      <c r="L5" s="114"/>
      <c r="M5" s="121">
        <v>65027.5</v>
      </c>
      <c r="N5" s="121"/>
      <c r="O5" s="115"/>
      <c r="P5" s="115"/>
      <c r="Q5" s="122"/>
    </row>
    <row r="6" spans="1:17" ht="15" customHeight="1" thickTop="1" x14ac:dyDescent="0.25">
      <c r="A6" s="123" t="s">
        <v>307</v>
      </c>
      <c r="B6" s="123" t="s">
        <v>312</v>
      </c>
      <c r="C6" s="123" t="s">
        <v>309</v>
      </c>
      <c r="D6" s="124">
        <v>223</v>
      </c>
      <c r="E6" s="124" t="s">
        <v>313</v>
      </c>
      <c r="F6" s="125"/>
      <c r="G6" s="125"/>
      <c r="H6" s="126" t="s">
        <v>68</v>
      </c>
      <c r="I6" s="127" t="s">
        <v>314</v>
      </c>
      <c r="J6" s="128" t="s">
        <v>315</v>
      </c>
      <c r="K6" s="129"/>
      <c r="L6" s="130"/>
      <c r="M6" s="288"/>
      <c r="N6" s="288"/>
      <c r="O6" s="124"/>
      <c r="P6" s="124"/>
      <c r="Q6" s="131"/>
    </row>
    <row r="7" spans="1:17" ht="16.5" customHeight="1" x14ac:dyDescent="0.25">
      <c r="A7" s="123" t="s">
        <v>307</v>
      </c>
      <c r="B7" s="123" t="s">
        <v>312</v>
      </c>
      <c r="C7" s="123" t="s">
        <v>309</v>
      </c>
      <c r="D7" s="133">
        <v>223</v>
      </c>
      <c r="E7" s="133" t="s">
        <v>316</v>
      </c>
      <c r="F7" s="134">
        <v>54945.4</v>
      </c>
      <c r="G7" s="125">
        <v>19732.099999999999</v>
      </c>
      <c r="H7" s="135" t="s">
        <v>68</v>
      </c>
      <c r="I7" s="110" t="s">
        <v>314</v>
      </c>
      <c r="J7" s="330" t="s">
        <v>296</v>
      </c>
      <c r="K7" s="136">
        <v>45321</v>
      </c>
      <c r="L7" s="130" t="s">
        <v>454</v>
      </c>
      <c r="M7" s="137">
        <v>74677.5</v>
      </c>
      <c r="N7" s="137"/>
      <c r="O7" s="133"/>
      <c r="P7" s="133"/>
      <c r="Q7" s="113"/>
    </row>
    <row r="8" spans="1:17" ht="17.25" customHeight="1" x14ac:dyDescent="0.25">
      <c r="A8" s="123" t="s">
        <v>307</v>
      </c>
      <c r="B8" s="123" t="s">
        <v>312</v>
      </c>
      <c r="C8" s="123" t="s">
        <v>309</v>
      </c>
      <c r="D8" s="133">
        <v>223</v>
      </c>
      <c r="E8" s="133" t="s">
        <v>317</v>
      </c>
      <c r="F8" s="138"/>
      <c r="G8" s="125"/>
      <c r="H8" s="135" t="s">
        <v>68</v>
      </c>
      <c r="I8" s="110" t="s">
        <v>314</v>
      </c>
      <c r="J8" s="330" t="s">
        <v>318</v>
      </c>
      <c r="K8" s="136"/>
      <c r="L8" s="130"/>
      <c r="M8" s="137"/>
      <c r="N8" s="137"/>
      <c r="O8" s="133"/>
      <c r="P8" s="133"/>
      <c r="Q8" s="113"/>
    </row>
    <row r="9" spans="1:17" ht="33" customHeight="1" x14ac:dyDescent="0.25">
      <c r="A9" s="123" t="s">
        <v>307</v>
      </c>
      <c r="B9" s="123" t="s">
        <v>312</v>
      </c>
      <c r="C9" s="123" t="s">
        <v>309</v>
      </c>
      <c r="D9" s="133">
        <v>223</v>
      </c>
      <c r="E9" s="133" t="s">
        <v>409</v>
      </c>
      <c r="F9" s="138"/>
      <c r="G9" s="125"/>
      <c r="H9" s="135" t="s">
        <v>68</v>
      </c>
      <c r="I9" s="110" t="s">
        <v>314</v>
      </c>
      <c r="J9" s="330" t="s">
        <v>319</v>
      </c>
      <c r="K9" s="136"/>
      <c r="L9" s="130"/>
      <c r="M9" s="137"/>
      <c r="N9" s="137"/>
      <c r="O9" s="133"/>
      <c r="P9" s="133"/>
      <c r="Q9" s="113"/>
    </row>
    <row r="10" spans="1:17" x14ac:dyDescent="0.25">
      <c r="A10" s="123" t="s">
        <v>307</v>
      </c>
      <c r="B10" s="123" t="s">
        <v>312</v>
      </c>
      <c r="C10" s="123" t="s">
        <v>309</v>
      </c>
      <c r="D10" s="133">
        <v>223</v>
      </c>
      <c r="E10" s="133" t="s">
        <v>320</v>
      </c>
      <c r="F10" s="134"/>
      <c r="G10" s="125"/>
      <c r="H10" s="135" t="s">
        <v>68</v>
      </c>
      <c r="I10" s="110" t="s">
        <v>314</v>
      </c>
      <c r="J10" s="330" t="s">
        <v>321</v>
      </c>
      <c r="K10" s="136"/>
      <c r="L10" s="130"/>
      <c r="M10" s="137"/>
      <c r="N10" s="137"/>
      <c r="O10" s="133"/>
      <c r="P10" s="133"/>
      <c r="Q10" s="113"/>
    </row>
    <row r="11" spans="1:17" x14ac:dyDescent="0.25">
      <c r="A11" s="123" t="s">
        <v>307</v>
      </c>
      <c r="B11" s="123" t="s">
        <v>312</v>
      </c>
      <c r="C11" s="123" t="s">
        <v>309</v>
      </c>
      <c r="D11" s="133">
        <v>223</v>
      </c>
      <c r="E11" s="133" t="s">
        <v>322</v>
      </c>
      <c r="F11" s="134">
        <v>25149.26</v>
      </c>
      <c r="G11" s="125">
        <v>4058.36</v>
      </c>
      <c r="H11" s="135" t="s">
        <v>68</v>
      </c>
      <c r="I11" s="110" t="s">
        <v>314</v>
      </c>
      <c r="J11" s="330" t="s">
        <v>323</v>
      </c>
      <c r="K11" s="136" t="s">
        <v>426</v>
      </c>
      <c r="L11" s="130" t="s">
        <v>455</v>
      </c>
      <c r="M11" s="137">
        <v>29207.62</v>
      </c>
      <c r="N11" s="137"/>
      <c r="O11" s="133"/>
      <c r="P11" s="133"/>
      <c r="Q11" s="113"/>
    </row>
    <row r="12" spans="1:17" ht="15.75" thickBot="1" x14ac:dyDescent="0.3">
      <c r="A12" s="123" t="s">
        <v>307</v>
      </c>
      <c r="B12" s="139" t="s">
        <v>312</v>
      </c>
      <c r="C12" s="123" t="s">
        <v>309</v>
      </c>
      <c r="D12" s="133">
        <v>223</v>
      </c>
      <c r="E12" s="140" t="s">
        <v>324</v>
      </c>
      <c r="F12" s="138"/>
      <c r="G12" s="141"/>
      <c r="H12" s="328" t="s">
        <v>68</v>
      </c>
      <c r="I12" s="118" t="s">
        <v>314</v>
      </c>
      <c r="J12" s="142" t="s">
        <v>325</v>
      </c>
      <c r="K12" s="136"/>
      <c r="L12" s="130"/>
      <c r="M12" s="137"/>
      <c r="N12" s="323"/>
      <c r="O12" s="140"/>
      <c r="P12" s="133"/>
      <c r="Q12" s="113"/>
    </row>
    <row r="13" spans="1:17" ht="17.25" thickTop="1" x14ac:dyDescent="0.25">
      <c r="A13" s="143" t="s">
        <v>326</v>
      </c>
      <c r="B13" s="144" t="s">
        <v>327</v>
      </c>
      <c r="C13" s="143" t="s">
        <v>328</v>
      </c>
      <c r="D13" s="145">
        <v>224</v>
      </c>
      <c r="E13" s="146" t="s">
        <v>329</v>
      </c>
      <c r="F13" s="147">
        <v>36924</v>
      </c>
      <c r="G13" s="148"/>
      <c r="H13" s="146" t="s">
        <v>68</v>
      </c>
      <c r="I13" s="127" t="s">
        <v>330</v>
      </c>
      <c r="J13" s="149" t="s">
        <v>331</v>
      </c>
      <c r="K13" s="150"/>
      <c r="L13" s="143"/>
      <c r="M13" s="151"/>
      <c r="N13" s="317"/>
      <c r="O13" s="152"/>
      <c r="P13" s="153"/>
      <c r="Q13" s="154"/>
    </row>
    <row r="14" spans="1:17" ht="16.5" x14ac:dyDescent="0.25">
      <c r="A14" s="156" t="s">
        <v>326</v>
      </c>
      <c r="B14" s="156" t="s">
        <v>327</v>
      </c>
      <c r="C14" s="156" t="s">
        <v>328</v>
      </c>
      <c r="D14" s="155">
        <v>224</v>
      </c>
      <c r="E14" s="155" t="s">
        <v>332</v>
      </c>
      <c r="F14" s="157">
        <v>32590.799999999999</v>
      </c>
      <c r="G14" s="148"/>
      <c r="H14" s="155" t="s">
        <v>68</v>
      </c>
      <c r="I14" s="110" t="s">
        <v>330</v>
      </c>
      <c r="J14" s="158" t="s">
        <v>333</v>
      </c>
      <c r="K14" s="159"/>
      <c r="L14" s="156"/>
      <c r="M14" s="160"/>
      <c r="N14" s="160"/>
      <c r="O14" s="161"/>
      <c r="P14" s="161"/>
      <c r="Q14" s="113"/>
    </row>
    <row r="15" spans="1:17" ht="16.5" x14ac:dyDescent="0.25">
      <c r="A15" s="156" t="s">
        <v>326</v>
      </c>
      <c r="B15" s="156" t="s">
        <v>327</v>
      </c>
      <c r="C15" s="156" t="s">
        <v>328</v>
      </c>
      <c r="D15" s="155">
        <v>224</v>
      </c>
      <c r="E15" s="155" t="s">
        <v>334</v>
      </c>
      <c r="F15" s="157">
        <v>125400</v>
      </c>
      <c r="G15" s="148"/>
      <c r="H15" s="155" t="s">
        <v>68</v>
      </c>
      <c r="I15" s="110" t="s">
        <v>330</v>
      </c>
      <c r="J15" s="158" t="s">
        <v>335</v>
      </c>
      <c r="K15" s="159"/>
      <c r="L15" s="156"/>
      <c r="M15" s="160"/>
      <c r="N15" s="160"/>
      <c r="O15" s="161"/>
      <c r="P15" s="161"/>
      <c r="Q15" s="113"/>
    </row>
    <row r="16" spans="1:17" ht="16.5" x14ac:dyDescent="0.25">
      <c r="A16" s="156" t="s">
        <v>326</v>
      </c>
      <c r="B16" s="156" t="s">
        <v>327</v>
      </c>
      <c r="C16" s="156" t="s">
        <v>328</v>
      </c>
      <c r="D16" s="155">
        <v>224</v>
      </c>
      <c r="E16" s="155" t="s">
        <v>336</v>
      </c>
      <c r="F16" s="157">
        <v>35700</v>
      </c>
      <c r="G16" s="148"/>
      <c r="H16" s="155" t="s">
        <v>68</v>
      </c>
      <c r="I16" s="110" t="s">
        <v>330</v>
      </c>
      <c r="J16" s="158" t="s">
        <v>337</v>
      </c>
      <c r="K16" s="159"/>
      <c r="L16" s="156"/>
      <c r="M16" s="160"/>
      <c r="N16" s="160"/>
      <c r="O16" s="161"/>
      <c r="P16" s="161"/>
      <c r="Q16" s="113"/>
    </row>
    <row r="17" spans="1:17" ht="16.5" x14ac:dyDescent="0.25">
      <c r="A17" s="156" t="s">
        <v>326</v>
      </c>
      <c r="B17" s="156" t="s">
        <v>327</v>
      </c>
      <c r="C17" s="156" t="s">
        <v>328</v>
      </c>
      <c r="D17" s="155">
        <v>224</v>
      </c>
      <c r="E17" s="155" t="s">
        <v>338</v>
      </c>
      <c r="F17" s="157">
        <v>42021</v>
      </c>
      <c r="G17" s="148"/>
      <c r="H17" s="155" t="s">
        <v>68</v>
      </c>
      <c r="I17" s="110" t="s">
        <v>330</v>
      </c>
      <c r="J17" s="158" t="s">
        <v>41</v>
      </c>
      <c r="K17" s="159"/>
      <c r="L17" s="156"/>
      <c r="M17" s="162"/>
      <c r="N17" s="162"/>
      <c r="O17" s="161"/>
      <c r="P17" s="161"/>
      <c r="Q17" s="113"/>
    </row>
    <row r="18" spans="1:17" ht="17.25" thickBot="1" x14ac:dyDescent="0.3">
      <c r="A18" s="163" t="s">
        <v>326</v>
      </c>
      <c r="B18" s="164" t="s">
        <v>327</v>
      </c>
      <c r="C18" s="163" t="s">
        <v>328</v>
      </c>
      <c r="D18" s="165">
        <v>224</v>
      </c>
      <c r="E18" s="166" t="s">
        <v>339</v>
      </c>
      <c r="F18" s="167">
        <v>66159.69</v>
      </c>
      <c r="G18" s="168"/>
      <c r="H18" s="165" t="s">
        <v>68</v>
      </c>
      <c r="I18" s="169" t="s">
        <v>330</v>
      </c>
      <c r="J18" s="170" t="s">
        <v>340</v>
      </c>
      <c r="K18" s="171"/>
      <c r="L18" s="164"/>
      <c r="M18" s="172"/>
      <c r="N18" s="172"/>
      <c r="O18" s="173"/>
      <c r="P18" s="173"/>
      <c r="Q18" s="122"/>
    </row>
    <row r="19" spans="1:17" ht="15.75" thickTop="1" x14ac:dyDescent="0.25">
      <c r="A19" s="174" t="s">
        <v>341</v>
      </c>
      <c r="B19" s="175" t="s">
        <v>342</v>
      </c>
      <c r="C19" s="174" t="s">
        <v>328</v>
      </c>
      <c r="D19" s="176">
        <v>223</v>
      </c>
      <c r="E19" s="177" t="s">
        <v>343</v>
      </c>
      <c r="F19" s="178">
        <v>99857.08</v>
      </c>
      <c r="G19" s="179">
        <v>9589.07</v>
      </c>
      <c r="H19" s="176" t="s">
        <v>68</v>
      </c>
      <c r="I19" s="180" t="s">
        <v>314</v>
      </c>
      <c r="J19" s="331" t="s">
        <v>449</v>
      </c>
      <c r="K19" s="181">
        <v>45323</v>
      </c>
      <c r="L19" s="175" t="s">
        <v>462</v>
      </c>
      <c r="M19" s="285">
        <v>109446.15</v>
      </c>
      <c r="N19" s="285"/>
      <c r="O19" s="183"/>
      <c r="P19" s="183"/>
      <c r="Q19" s="131"/>
    </row>
    <row r="20" spans="1:17" ht="16.5" x14ac:dyDescent="0.25">
      <c r="A20" s="184" t="s">
        <v>341</v>
      </c>
      <c r="B20" s="175" t="s">
        <v>342</v>
      </c>
      <c r="C20" s="184" t="s">
        <v>328</v>
      </c>
      <c r="D20" s="185">
        <v>223</v>
      </c>
      <c r="E20" s="185" t="s">
        <v>344</v>
      </c>
      <c r="F20" s="186">
        <v>855.36</v>
      </c>
      <c r="G20" s="179">
        <v>82.83</v>
      </c>
      <c r="H20" s="185" t="s">
        <v>68</v>
      </c>
      <c r="I20" s="110" t="s">
        <v>314</v>
      </c>
      <c r="J20" s="329" t="s">
        <v>345</v>
      </c>
      <c r="K20" s="187">
        <v>45314</v>
      </c>
      <c r="L20" s="184" t="s">
        <v>459</v>
      </c>
      <c r="M20" s="286">
        <v>938.19</v>
      </c>
      <c r="N20" s="286"/>
      <c r="O20" s="182"/>
      <c r="P20" s="182"/>
      <c r="Q20" s="113"/>
    </row>
    <row r="21" spans="1:17" ht="16.5" x14ac:dyDescent="0.25">
      <c r="A21" s="184" t="s">
        <v>341</v>
      </c>
      <c r="B21" s="175" t="s">
        <v>342</v>
      </c>
      <c r="C21" s="184" t="s">
        <v>328</v>
      </c>
      <c r="D21" s="185">
        <v>223</v>
      </c>
      <c r="E21" s="185" t="s">
        <v>346</v>
      </c>
      <c r="F21" s="188"/>
      <c r="G21" s="188"/>
      <c r="H21" s="185" t="s">
        <v>68</v>
      </c>
      <c r="I21" s="110" t="s">
        <v>314</v>
      </c>
      <c r="J21" s="329" t="s">
        <v>347</v>
      </c>
      <c r="K21" s="187"/>
      <c r="L21" s="184"/>
      <c r="M21" s="286"/>
      <c r="N21" s="286"/>
      <c r="O21" s="182"/>
      <c r="P21" s="182"/>
      <c r="Q21" s="189"/>
    </row>
    <row r="22" spans="1:17" ht="16.5" x14ac:dyDescent="0.25">
      <c r="A22" s="184" t="s">
        <v>341</v>
      </c>
      <c r="B22" s="175" t="s">
        <v>342</v>
      </c>
      <c r="C22" s="184" t="s">
        <v>328</v>
      </c>
      <c r="D22" s="185">
        <v>223</v>
      </c>
      <c r="E22" s="185" t="s">
        <v>348</v>
      </c>
      <c r="F22" s="188"/>
      <c r="G22" s="188"/>
      <c r="H22" s="185" t="s">
        <v>68</v>
      </c>
      <c r="I22" s="110" t="s">
        <v>314</v>
      </c>
      <c r="J22" s="329" t="s">
        <v>349</v>
      </c>
      <c r="K22" s="187"/>
      <c r="L22" s="184"/>
      <c r="M22" s="286"/>
      <c r="N22" s="286"/>
      <c r="O22" s="182"/>
      <c r="P22" s="182"/>
      <c r="Q22" s="189"/>
    </row>
    <row r="23" spans="1:17" x14ac:dyDescent="0.25">
      <c r="A23" s="184" t="s">
        <v>341</v>
      </c>
      <c r="B23" s="175" t="s">
        <v>342</v>
      </c>
      <c r="C23" s="184" t="s">
        <v>328</v>
      </c>
      <c r="D23" s="185">
        <v>223</v>
      </c>
      <c r="E23" s="185" t="s">
        <v>350</v>
      </c>
      <c r="F23" s="188">
        <v>848.1</v>
      </c>
      <c r="G23" s="188">
        <v>82.62</v>
      </c>
      <c r="H23" s="185" t="s">
        <v>68</v>
      </c>
      <c r="I23" s="110" t="s">
        <v>314</v>
      </c>
      <c r="J23" s="329" t="s">
        <v>451</v>
      </c>
      <c r="K23" s="187">
        <v>45327</v>
      </c>
      <c r="L23" s="184" t="s">
        <v>458</v>
      </c>
      <c r="M23" s="286">
        <v>930.72</v>
      </c>
      <c r="N23" s="286"/>
      <c r="O23" s="182"/>
      <c r="P23" s="182"/>
      <c r="Q23" s="113"/>
    </row>
    <row r="24" spans="1:17" x14ac:dyDescent="0.25">
      <c r="A24" s="184" t="s">
        <v>341</v>
      </c>
      <c r="B24" s="175" t="s">
        <v>342</v>
      </c>
      <c r="C24" s="184" t="s">
        <v>328</v>
      </c>
      <c r="D24" s="185">
        <v>223</v>
      </c>
      <c r="E24" s="185" t="s">
        <v>351</v>
      </c>
      <c r="F24" s="188"/>
      <c r="G24" s="188"/>
      <c r="H24" s="185" t="s">
        <v>68</v>
      </c>
      <c r="I24" s="110" t="s">
        <v>314</v>
      </c>
      <c r="J24" s="329" t="s">
        <v>352</v>
      </c>
      <c r="K24" s="187"/>
      <c r="L24" s="184"/>
      <c r="M24" s="286"/>
      <c r="N24" s="286"/>
      <c r="O24" s="182"/>
      <c r="P24" s="182"/>
      <c r="Q24" s="113"/>
    </row>
    <row r="25" spans="1:17" x14ac:dyDescent="0.25">
      <c r="A25" s="184" t="s">
        <v>341</v>
      </c>
      <c r="B25" s="175" t="s">
        <v>342</v>
      </c>
      <c r="C25" s="184" t="s">
        <v>328</v>
      </c>
      <c r="D25" s="185">
        <v>223</v>
      </c>
      <c r="E25" s="185" t="s">
        <v>353</v>
      </c>
      <c r="F25" s="188"/>
      <c r="G25" s="188"/>
      <c r="H25" s="185" t="s">
        <v>68</v>
      </c>
      <c r="I25" s="110" t="s">
        <v>314</v>
      </c>
      <c r="J25" s="329" t="s">
        <v>354</v>
      </c>
      <c r="K25" s="187"/>
      <c r="L25" s="184"/>
      <c r="M25" s="286"/>
      <c r="N25" s="286"/>
      <c r="O25" s="182"/>
      <c r="P25" s="182"/>
      <c r="Q25" s="113"/>
    </row>
    <row r="26" spans="1:17" x14ac:dyDescent="0.25">
      <c r="A26" s="184" t="s">
        <v>341</v>
      </c>
      <c r="B26" s="175" t="s">
        <v>342</v>
      </c>
      <c r="C26" s="184" t="s">
        <v>328</v>
      </c>
      <c r="D26" s="185">
        <v>223</v>
      </c>
      <c r="E26" s="185" t="s">
        <v>355</v>
      </c>
      <c r="F26" s="186">
        <v>1101.55</v>
      </c>
      <c r="G26" s="188">
        <v>106.49</v>
      </c>
      <c r="H26" s="185" t="s">
        <v>68</v>
      </c>
      <c r="I26" s="110" t="s">
        <v>314</v>
      </c>
      <c r="J26" s="329" t="s">
        <v>450</v>
      </c>
      <c r="K26" s="187">
        <v>45317</v>
      </c>
      <c r="L26" s="184" t="s">
        <v>460</v>
      </c>
      <c r="M26" s="286">
        <v>1208.04</v>
      </c>
      <c r="N26" s="286"/>
      <c r="O26" s="182"/>
      <c r="P26" s="182"/>
      <c r="Q26" s="113"/>
    </row>
    <row r="27" spans="1:17" ht="16.5" x14ac:dyDescent="0.25">
      <c r="A27" s="184" t="s">
        <v>341</v>
      </c>
      <c r="B27" s="175" t="s">
        <v>342</v>
      </c>
      <c r="C27" s="184" t="s">
        <v>328</v>
      </c>
      <c r="D27" s="185">
        <v>223</v>
      </c>
      <c r="E27" s="185" t="s">
        <v>356</v>
      </c>
      <c r="F27" s="188"/>
      <c r="G27" s="188"/>
      <c r="H27" s="185" t="s">
        <v>68</v>
      </c>
      <c r="I27" s="110" t="s">
        <v>314</v>
      </c>
      <c r="J27" s="329" t="s">
        <v>357</v>
      </c>
      <c r="K27" s="187"/>
      <c r="L27" s="184"/>
      <c r="M27" s="286"/>
      <c r="N27" s="286"/>
      <c r="O27" s="182"/>
      <c r="P27" s="182"/>
      <c r="Q27" s="113"/>
    </row>
    <row r="28" spans="1:17" x14ac:dyDescent="0.25">
      <c r="A28" s="184" t="s">
        <v>341</v>
      </c>
      <c r="B28" s="175" t="s">
        <v>342</v>
      </c>
      <c r="C28" s="184" t="s">
        <v>328</v>
      </c>
      <c r="D28" s="185">
        <v>223</v>
      </c>
      <c r="E28" s="185" t="s">
        <v>358</v>
      </c>
      <c r="F28" s="188">
        <v>469.27</v>
      </c>
      <c r="G28" s="188">
        <v>45.72</v>
      </c>
      <c r="H28" s="185" t="s">
        <v>68</v>
      </c>
      <c r="I28" s="110" t="s">
        <v>314</v>
      </c>
      <c r="J28" s="329" t="s">
        <v>452</v>
      </c>
      <c r="K28" s="187">
        <v>45316</v>
      </c>
      <c r="L28" s="184" t="s">
        <v>457</v>
      </c>
      <c r="M28" s="286">
        <v>514.99</v>
      </c>
      <c r="N28" s="286"/>
      <c r="O28" s="182"/>
      <c r="P28" s="182"/>
      <c r="Q28" s="113"/>
    </row>
    <row r="29" spans="1:17" x14ac:dyDescent="0.25">
      <c r="A29" s="184" t="s">
        <v>341</v>
      </c>
      <c r="B29" s="175" t="s">
        <v>342</v>
      </c>
      <c r="C29" s="184" t="s">
        <v>328</v>
      </c>
      <c r="D29" s="185">
        <v>223</v>
      </c>
      <c r="E29" s="185" t="s">
        <v>359</v>
      </c>
      <c r="F29" s="188">
        <v>1377.33</v>
      </c>
      <c r="G29" s="190">
        <v>132.81</v>
      </c>
      <c r="H29" s="185" t="s">
        <v>68</v>
      </c>
      <c r="I29" s="110" t="s">
        <v>314</v>
      </c>
      <c r="J29" s="329" t="s">
        <v>453</v>
      </c>
      <c r="K29" s="187">
        <v>45316</v>
      </c>
      <c r="L29" s="184" t="s">
        <v>456</v>
      </c>
      <c r="M29" s="286">
        <v>1510.14</v>
      </c>
      <c r="N29" s="286"/>
      <c r="O29" s="182"/>
      <c r="P29" s="182"/>
      <c r="Q29" s="113"/>
    </row>
    <row r="30" spans="1:17" ht="17.25" thickBot="1" x14ac:dyDescent="0.3">
      <c r="A30" s="191" t="s">
        <v>341</v>
      </c>
      <c r="B30" s="191" t="s">
        <v>342</v>
      </c>
      <c r="C30" s="191" t="s">
        <v>328</v>
      </c>
      <c r="D30" s="192">
        <v>223</v>
      </c>
      <c r="E30" s="192" t="s">
        <v>360</v>
      </c>
      <c r="F30" s="193">
        <v>612.97</v>
      </c>
      <c r="G30" s="193">
        <v>61.88</v>
      </c>
      <c r="H30" s="192" t="s">
        <v>68</v>
      </c>
      <c r="I30" s="118" t="s">
        <v>314</v>
      </c>
      <c r="J30" s="194" t="s">
        <v>361</v>
      </c>
      <c r="K30" s="195">
        <v>45329</v>
      </c>
      <c r="L30" s="191"/>
      <c r="M30" s="287">
        <v>674.85</v>
      </c>
      <c r="N30" s="287"/>
      <c r="O30" s="196"/>
      <c r="P30" s="196"/>
      <c r="Q30" s="122"/>
    </row>
    <row r="31" spans="1:17" ht="46.5" thickTop="1" x14ac:dyDescent="0.25">
      <c r="A31" s="324" t="s">
        <v>366</v>
      </c>
      <c r="B31" s="203" t="s">
        <v>61</v>
      </c>
      <c r="C31" s="203" t="s">
        <v>328</v>
      </c>
      <c r="D31" s="203">
        <v>222</v>
      </c>
      <c r="E31" s="204" t="s">
        <v>411</v>
      </c>
      <c r="F31" s="304"/>
      <c r="G31" s="205"/>
      <c r="H31" s="206" t="s">
        <v>69</v>
      </c>
      <c r="I31" s="314" t="s">
        <v>71</v>
      </c>
      <c r="J31" s="198"/>
      <c r="K31" s="207"/>
      <c r="L31" s="208"/>
      <c r="M31" s="209"/>
      <c r="N31" s="318"/>
      <c r="O31" s="310"/>
      <c r="P31" s="210"/>
      <c r="Q31" s="113"/>
    </row>
    <row r="32" spans="1:17" ht="26.25" x14ac:dyDescent="0.25">
      <c r="A32" s="199" t="s">
        <v>364</v>
      </c>
      <c r="B32" s="200" t="s">
        <v>61</v>
      </c>
      <c r="C32" s="200" t="s">
        <v>328</v>
      </c>
      <c r="D32" s="200">
        <v>222</v>
      </c>
      <c r="E32" s="204" t="s">
        <v>412</v>
      </c>
      <c r="F32" s="304"/>
      <c r="G32" s="205"/>
      <c r="H32" s="206" t="s">
        <v>69</v>
      </c>
      <c r="I32" s="315" t="s">
        <v>71</v>
      </c>
      <c r="J32" s="207"/>
      <c r="K32" s="207"/>
      <c r="L32" s="208"/>
      <c r="M32" s="209"/>
      <c r="N32" s="209"/>
      <c r="O32" s="202"/>
      <c r="P32" s="210"/>
      <c r="Q32" s="113"/>
    </row>
    <row r="33" spans="1:17" ht="44.25" x14ac:dyDescent="0.25">
      <c r="A33" s="199" t="s">
        <v>367</v>
      </c>
      <c r="B33" s="203" t="s">
        <v>61</v>
      </c>
      <c r="C33" s="203" t="s">
        <v>328</v>
      </c>
      <c r="D33" s="203">
        <v>222</v>
      </c>
      <c r="E33" s="204" t="s">
        <v>413</v>
      </c>
      <c r="F33" s="304"/>
      <c r="G33" s="205"/>
      <c r="H33" s="206" t="s">
        <v>69</v>
      </c>
      <c r="I33" s="315" t="s">
        <v>71</v>
      </c>
      <c r="J33" s="207"/>
      <c r="K33" s="207"/>
      <c r="L33" s="208"/>
      <c r="M33" s="209"/>
      <c r="N33" s="209"/>
      <c r="O33" s="210"/>
      <c r="P33" s="210"/>
      <c r="Q33" s="113"/>
    </row>
    <row r="34" spans="1:17" ht="26.25" x14ac:dyDescent="0.25">
      <c r="A34" s="199" t="s">
        <v>368</v>
      </c>
      <c r="B34" s="203" t="s">
        <v>61</v>
      </c>
      <c r="C34" s="203" t="s">
        <v>328</v>
      </c>
      <c r="D34" s="203">
        <v>222</v>
      </c>
      <c r="E34" s="204" t="s">
        <v>414</v>
      </c>
      <c r="F34" s="304"/>
      <c r="G34" s="205"/>
      <c r="H34" s="206" t="s">
        <v>69</v>
      </c>
      <c r="I34" s="315" t="s">
        <v>71</v>
      </c>
      <c r="J34" s="207"/>
      <c r="K34" s="207"/>
      <c r="L34" s="208"/>
      <c r="M34" s="209"/>
      <c r="N34" s="209"/>
      <c r="O34" s="202"/>
      <c r="P34" s="210"/>
      <c r="Q34" s="113"/>
    </row>
    <row r="35" spans="1:17" ht="44.25" x14ac:dyDescent="0.25">
      <c r="A35" s="199" t="s">
        <v>364</v>
      </c>
      <c r="B35" s="203" t="s">
        <v>61</v>
      </c>
      <c r="C35" s="203" t="s">
        <v>328</v>
      </c>
      <c r="D35" s="203">
        <v>222</v>
      </c>
      <c r="E35" s="204" t="s">
        <v>415</v>
      </c>
      <c r="F35" s="304"/>
      <c r="G35" s="205"/>
      <c r="H35" s="206" t="s">
        <v>69</v>
      </c>
      <c r="I35" s="315" t="s">
        <v>71</v>
      </c>
      <c r="J35" s="207"/>
      <c r="K35" s="207"/>
      <c r="L35" s="208"/>
      <c r="M35" s="209"/>
      <c r="N35" s="209"/>
      <c r="O35" s="202"/>
      <c r="P35" s="210"/>
      <c r="Q35" s="113"/>
    </row>
    <row r="36" spans="1:17" ht="16.5" x14ac:dyDescent="0.25">
      <c r="A36" s="199" t="s">
        <v>341</v>
      </c>
      <c r="B36" s="203" t="s">
        <v>44</v>
      </c>
      <c r="C36" s="203" t="s">
        <v>328</v>
      </c>
      <c r="D36" s="203">
        <v>223</v>
      </c>
      <c r="E36" s="204" t="s">
        <v>410</v>
      </c>
      <c r="F36" s="305">
        <v>68903.59</v>
      </c>
      <c r="G36" s="308">
        <v>7760.89</v>
      </c>
      <c r="H36" s="211" t="s">
        <v>68</v>
      </c>
      <c r="I36" s="110" t="s">
        <v>314</v>
      </c>
      <c r="J36" s="212" t="s">
        <v>369</v>
      </c>
      <c r="K36" s="207"/>
      <c r="L36" s="208"/>
      <c r="M36" s="209">
        <v>76664.479999999996</v>
      </c>
      <c r="N36" s="209"/>
      <c r="O36" s="210"/>
      <c r="P36" s="210"/>
      <c r="Q36" s="113"/>
    </row>
    <row r="37" spans="1:17" ht="16.5" x14ac:dyDescent="0.25">
      <c r="A37" s="199" t="s">
        <v>341</v>
      </c>
      <c r="B37" s="203" t="s">
        <v>44</v>
      </c>
      <c r="C37" s="203" t="s">
        <v>328</v>
      </c>
      <c r="D37" s="203">
        <v>223</v>
      </c>
      <c r="E37" s="201" t="s">
        <v>420</v>
      </c>
      <c r="F37" s="306">
        <v>2375.0100000000002</v>
      </c>
      <c r="G37" s="308">
        <v>231.41</v>
      </c>
      <c r="H37" s="211" t="s">
        <v>68</v>
      </c>
      <c r="I37" s="110" t="s">
        <v>314</v>
      </c>
      <c r="J37" s="208" t="s">
        <v>422</v>
      </c>
      <c r="K37" s="207"/>
      <c r="L37" s="207"/>
      <c r="M37" s="209">
        <v>2606.42</v>
      </c>
      <c r="N37" s="209"/>
      <c r="O37" s="210"/>
      <c r="P37" s="210"/>
      <c r="Q37" s="113"/>
    </row>
    <row r="38" spans="1:17" ht="16.5" x14ac:dyDescent="0.25">
      <c r="A38" s="199" t="s">
        <v>341</v>
      </c>
      <c r="B38" s="203" t="s">
        <v>44</v>
      </c>
      <c r="C38" s="203" t="s">
        <v>328</v>
      </c>
      <c r="D38" s="203">
        <v>223</v>
      </c>
      <c r="E38" s="204" t="s">
        <v>421</v>
      </c>
      <c r="F38" s="306">
        <v>5698.64</v>
      </c>
      <c r="G38" s="308">
        <v>547.66</v>
      </c>
      <c r="H38" s="211" t="s">
        <v>68</v>
      </c>
      <c r="I38" s="110" t="s">
        <v>314</v>
      </c>
      <c r="J38" s="208" t="s">
        <v>445</v>
      </c>
      <c r="K38" s="207"/>
      <c r="L38" s="207"/>
      <c r="M38" s="209">
        <v>6246.3</v>
      </c>
      <c r="N38" s="209"/>
      <c r="O38" s="210"/>
      <c r="P38" s="210"/>
      <c r="Q38" s="113"/>
    </row>
    <row r="39" spans="1:17" ht="19.5" x14ac:dyDescent="0.25">
      <c r="A39" s="324" t="s">
        <v>326</v>
      </c>
      <c r="B39" s="203" t="s">
        <v>242</v>
      </c>
      <c r="C39" s="203" t="s">
        <v>328</v>
      </c>
      <c r="D39" s="203">
        <v>340</v>
      </c>
      <c r="E39" s="204" t="s">
        <v>430</v>
      </c>
      <c r="F39" s="325"/>
      <c r="G39" s="205"/>
      <c r="H39" s="211" t="s">
        <v>69</v>
      </c>
      <c r="I39" s="327" t="s">
        <v>71</v>
      </c>
      <c r="J39" s="208"/>
      <c r="K39" s="326"/>
      <c r="L39" s="326"/>
      <c r="M39" s="213"/>
      <c r="N39" s="213"/>
      <c r="O39" s="210"/>
      <c r="P39" s="214"/>
      <c r="Q39" s="113"/>
    </row>
    <row r="40" spans="1:17" x14ac:dyDescent="0.25">
      <c r="A40" s="215" t="s">
        <v>370</v>
      </c>
      <c r="B40" s="216" t="s">
        <v>371</v>
      </c>
      <c r="C40" s="216" t="s">
        <v>372</v>
      </c>
      <c r="D40" s="217">
        <v>310</v>
      </c>
      <c r="E40" s="218" t="s">
        <v>373</v>
      </c>
      <c r="F40" s="307"/>
      <c r="G40" s="219"/>
      <c r="H40" s="211" t="s">
        <v>70</v>
      </c>
      <c r="I40" s="313" t="s">
        <v>71</v>
      </c>
      <c r="J40" s="220"/>
      <c r="K40" s="221"/>
      <c r="L40" s="222"/>
      <c r="M40" s="223"/>
      <c r="N40" s="319"/>
      <c r="O40" s="224"/>
      <c r="P40" s="225"/>
      <c r="Q40" s="113"/>
    </row>
    <row r="41" spans="1:17" ht="16.5" x14ac:dyDescent="0.25">
      <c r="A41" s="215" t="s">
        <v>374</v>
      </c>
      <c r="B41" s="216" t="s">
        <v>375</v>
      </c>
      <c r="C41" s="216" t="s">
        <v>372</v>
      </c>
      <c r="D41" s="217">
        <v>310</v>
      </c>
      <c r="E41" s="218" t="s">
        <v>376</v>
      </c>
      <c r="F41" s="307"/>
      <c r="G41" s="219"/>
      <c r="H41" s="211" t="s">
        <v>70</v>
      </c>
      <c r="I41" s="313" t="s">
        <v>71</v>
      </c>
      <c r="J41" s="220"/>
      <c r="K41" s="221"/>
      <c r="L41" s="222"/>
      <c r="M41" s="223"/>
      <c r="N41" s="319"/>
      <c r="O41" s="224"/>
      <c r="P41" s="225"/>
      <c r="Q41" s="113"/>
    </row>
    <row r="42" spans="1:17" x14ac:dyDescent="0.25">
      <c r="A42" s="216" t="s">
        <v>377</v>
      </c>
      <c r="B42" s="222" t="s">
        <v>378</v>
      </c>
      <c r="C42" s="222" t="s">
        <v>372</v>
      </c>
      <c r="D42" s="225">
        <v>310</v>
      </c>
      <c r="E42" s="218" t="s">
        <v>379</v>
      </c>
      <c r="F42" s="307"/>
      <c r="G42" s="219"/>
      <c r="H42" s="206" t="s">
        <v>69</v>
      </c>
      <c r="I42" s="313" t="s">
        <v>71</v>
      </c>
      <c r="J42" s="220"/>
      <c r="K42" s="221"/>
      <c r="L42" s="222"/>
      <c r="M42" s="223"/>
      <c r="N42" s="319"/>
      <c r="O42" s="226"/>
      <c r="P42" s="225"/>
      <c r="Q42" s="113"/>
    </row>
    <row r="43" spans="1:17" x14ac:dyDescent="0.25">
      <c r="A43" s="216" t="s">
        <v>377</v>
      </c>
      <c r="B43" s="222" t="s">
        <v>378</v>
      </c>
      <c r="C43" s="222" t="s">
        <v>372</v>
      </c>
      <c r="D43" s="225">
        <v>310</v>
      </c>
      <c r="E43" s="218" t="s">
        <v>379</v>
      </c>
      <c r="F43" s="307"/>
      <c r="G43" s="219"/>
      <c r="H43" s="206" t="s">
        <v>69</v>
      </c>
      <c r="I43" s="313" t="s">
        <v>71</v>
      </c>
      <c r="J43" s="220"/>
      <c r="K43" s="221"/>
      <c r="L43" s="222"/>
      <c r="M43" s="223"/>
      <c r="N43" s="319"/>
      <c r="O43" s="226"/>
      <c r="P43" s="225"/>
      <c r="Q43" s="113"/>
    </row>
    <row r="44" spans="1:17" ht="16.5" x14ac:dyDescent="0.25">
      <c r="A44" s="215" t="s">
        <v>377</v>
      </c>
      <c r="B44" s="216" t="s">
        <v>380</v>
      </c>
      <c r="C44" s="216" t="s">
        <v>372</v>
      </c>
      <c r="D44" s="217">
        <v>225</v>
      </c>
      <c r="E44" s="218" t="s">
        <v>381</v>
      </c>
      <c r="F44" s="307"/>
      <c r="G44" s="219"/>
      <c r="H44" s="206" t="s">
        <v>69</v>
      </c>
      <c r="I44" s="313" t="s">
        <v>71</v>
      </c>
      <c r="J44" s="220"/>
      <c r="K44" s="221"/>
      <c r="L44" s="222"/>
      <c r="M44" s="223"/>
      <c r="N44" s="319"/>
      <c r="O44" s="224"/>
      <c r="P44" s="225"/>
      <c r="Q44" s="113"/>
    </row>
    <row r="45" spans="1:17" ht="16.5" x14ac:dyDescent="0.25">
      <c r="A45" s="215" t="s">
        <v>370</v>
      </c>
      <c r="B45" s="216" t="s">
        <v>382</v>
      </c>
      <c r="C45" s="216" t="s">
        <v>372</v>
      </c>
      <c r="D45" s="217" t="s">
        <v>41</v>
      </c>
      <c r="E45" s="218" t="s">
        <v>383</v>
      </c>
      <c r="F45" s="307"/>
      <c r="G45" s="219"/>
      <c r="H45" s="206" t="s">
        <v>69</v>
      </c>
      <c r="I45" s="313" t="s">
        <v>71</v>
      </c>
      <c r="J45" s="220"/>
      <c r="K45" s="221"/>
      <c r="L45" s="222"/>
      <c r="M45" s="223"/>
      <c r="N45" s="319"/>
      <c r="O45" s="226"/>
      <c r="P45" s="225"/>
      <c r="Q45" s="113"/>
    </row>
    <row r="46" spans="1:17" x14ac:dyDescent="0.25">
      <c r="A46" s="227"/>
      <c r="B46" s="228"/>
      <c r="C46" s="228"/>
      <c r="D46" s="229"/>
      <c r="E46" s="230"/>
      <c r="F46" s="284">
        <f>F31+F32+F33+F34+F35+F40+F41+F42+F43+F44+F45</f>
        <v>0</v>
      </c>
      <c r="G46" s="232"/>
      <c r="H46" s="233"/>
      <c r="I46" s="234"/>
      <c r="J46" s="235"/>
      <c r="K46" s="236"/>
      <c r="L46" s="237"/>
      <c r="M46" s="284">
        <f>M31+M32+M33+M34+M35+M40+M41+M42+M43+M44+M45</f>
        <v>0</v>
      </c>
      <c r="N46" s="320"/>
      <c r="O46" s="238"/>
      <c r="P46" s="239"/>
      <c r="Q46" s="132"/>
    </row>
    <row r="47" spans="1:17" ht="15.75" x14ac:dyDescent="0.25">
      <c r="A47" s="344" t="s">
        <v>399</v>
      </c>
      <c r="B47" s="345"/>
      <c r="C47" s="345"/>
      <c r="D47" s="345"/>
      <c r="E47" s="346"/>
      <c r="F47" s="231"/>
      <c r="G47" s="232"/>
      <c r="H47" s="233"/>
      <c r="I47" s="234"/>
      <c r="J47" s="235"/>
      <c r="K47" s="236"/>
      <c r="L47" s="237"/>
      <c r="M47" s="233">
        <v>2024</v>
      </c>
      <c r="N47" s="230">
        <v>2025</v>
      </c>
      <c r="O47" s="238"/>
      <c r="P47" s="239"/>
      <c r="Q47" s="132"/>
    </row>
    <row r="48" spans="1:17" ht="16.5" x14ac:dyDescent="0.25">
      <c r="A48" s="240" t="s">
        <v>374</v>
      </c>
      <c r="B48" s="240" t="s">
        <v>384</v>
      </c>
      <c r="C48" s="309">
        <v>242</v>
      </c>
      <c r="D48" s="241" t="s">
        <v>22</v>
      </c>
      <c r="E48" s="242" t="s">
        <v>385</v>
      </c>
      <c r="F48" s="243">
        <v>18000</v>
      </c>
      <c r="G48" s="311"/>
      <c r="H48" s="104" t="s">
        <v>68</v>
      </c>
      <c r="I48" s="110" t="s">
        <v>363</v>
      </c>
      <c r="J48" s="245" t="s">
        <v>400</v>
      </c>
      <c r="K48" s="246">
        <v>45257</v>
      </c>
      <c r="L48" s="240" t="s">
        <v>431</v>
      </c>
      <c r="M48" s="247">
        <v>18000</v>
      </c>
      <c r="N48" s="247"/>
      <c r="O48" s="244"/>
      <c r="P48" s="248"/>
      <c r="Q48" s="131"/>
    </row>
    <row r="49" spans="1:17" x14ac:dyDescent="0.25">
      <c r="A49" s="240" t="s">
        <v>370</v>
      </c>
      <c r="B49" s="240" t="s">
        <v>388</v>
      </c>
      <c r="C49" s="309" t="s">
        <v>372</v>
      </c>
      <c r="D49" s="241" t="s">
        <v>22</v>
      </c>
      <c r="E49" s="242" t="s">
        <v>389</v>
      </c>
      <c r="F49" s="243">
        <v>18900</v>
      </c>
      <c r="G49" s="311">
        <v>6100</v>
      </c>
      <c r="H49" s="104" t="s">
        <v>68</v>
      </c>
      <c r="I49" s="110" t="s">
        <v>390</v>
      </c>
      <c r="J49" s="245" t="s">
        <v>391</v>
      </c>
      <c r="K49" s="246">
        <v>45257</v>
      </c>
      <c r="L49" s="249" t="s">
        <v>432</v>
      </c>
      <c r="M49" s="247">
        <v>18900</v>
      </c>
      <c r="N49" s="247">
        <v>6100</v>
      </c>
      <c r="O49" s="301"/>
      <c r="P49" s="248"/>
      <c r="Q49" s="113"/>
    </row>
    <row r="50" spans="1:17" ht="16.5" x14ac:dyDescent="0.25">
      <c r="A50" s="240" t="s">
        <v>370</v>
      </c>
      <c r="B50" s="240" t="s">
        <v>392</v>
      </c>
      <c r="C50" s="309" t="s">
        <v>372</v>
      </c>
      <c r="D50" s="241" t="s">
        <v>22</v>
      </c>
      <c r="E50" s="242" t="s">
        <v>393</v>
      </c>
      <c r="F50" s="243">
        <v>30000</v>
      </c>
      <c r="G50" s="311"/>
      <c r="H50" s="104" t="s">
        <v>70</v>
      </c>
      <c r="I50" s="110"/>
      <c r="J50" s="245" t="s">
        <v>401</v>
      </c>
      <c r="K50" s="246">
        <v>45278</v>
      </c>
      <c r="L50" s="249" t="s">
        <v>433</v>
      </c>
      <c r="M50" s="247">
        <v>27500</v>
      </c>
      <c r="N50" s="321">
        <v>2500</v>
      </c>
      <c r="O50" s="302" t="s">
        <v>365</v>
      </c>
      <c r="P50" s="248">
        <v>1</v>
      </c>
      <c r="Q50" s="113"/>
    </row>
    <row r="51" spans="1:17" ht="16.5" x14ac:dyDescent="0.25">
      <c r="A51" s="240" t="s">
        <v>370</v>
      </c>
      <c r="B51" s="240" t="s">
        <v>394</v>
      </c>
      <c r="C51" s="309">
        <v>242</v>
      </c>
      <c r="D51" s="241">
        <v>221</v>
      </c>
      <c r="E51" s="242" t="s">
        <v>395</v>
      </c>
      <c r="F51" s="243">
        <v>198660</v>
      </c>
      <c r="G51" s="311"/>
      <c r="H51" s="251" t="s">
        <v>70</v>
      </c>
      <c r="I51" s="110"/>
      <c r="J51" s="245" t="s">
        <v>402</v>
      </c>
      <c r="K51" s="246">
        <v>45272</v>
      </c>
      <c r="L51" s="249" t="s">
        <v>434</v>
      </c>
      <c r="M51" s="247">
        <v>182105</v>
      </c>
      <c r="N51" s="321">
        <v>16555</v>
      </c>
      <c r="O51" s="302" t="s">
        <v>365</v>
      </c>
      <c r="P51" s="248">
        <v>1</v>
      </c>
      <c r="Q51" s="88"/>
    </row>
    <row r="52" spans="1:17" x14ac:dyDescent="0.25">
      <c r="A52" s="240" t="s">
        <v>424</v>
      </c>
      <c r="B52" s="240" t="s">
        <v>396</v>
      </c>
      <c r="C52" s="309">
        <v>242</v>
      </c>
      <c r="D52" s="241">
        <v>221</v>
      </c>
      <c r="E52" s="242" t="s">
        <v>397</v>
      </c>
      <c r="F52" s="243">
        <v>399870</v>
      </c>
      <c r="G52" s="311"/>
      <c r="H52" s="251" t="s">
        <v>70</v>
      </c>
      <c r="I52" s="110"/>
      <c r="J52" s="245" t="s">
        <v>403</v>
      </c>
      <c r="K52" s="246">
        <v>45268</v>
      </c>
      <c r="L52" s="249" t="s">
        <v>435</v>
      </c>
      <c r="M52" s="247">
        <v>344359.4</v>
      </c>
      <c r="N52" s="247">
        <v>31305.45</v>
      </c>
      <c r="O52" s="301"/>
      <c r="P52" s="248">
        <v>2</v>
      </c>
      <c r="Q52" s="88"/>
    </row>
    <row r="53" spans="1:17" ht="16.5" x14ac:dyDescent="0.25">
      <c r="A53" s="240" t="s">
        <v>370</v>
      </c>
      <c r="B53" s="240" t="s">
        <v>382</v>
      </c>
      <c r="C53" s="309" t="s">
        <v>372</v>
      </c>
      <c r="D53" s="241" t="s">
        <v>41</v>
      </c>
      <c r="E53" s="242" t="s">
        <v>383</v>
      </c>
      <c r="F53" s="243">
        <v>84399.96</v>
      </c>
      <c r="G53" s="311"/>
      <c r="H53" s="104" t="s">
        <v>69</v>
      </c>
      <c r="I53" s="316" t="s">
        <v>71</v>
      </c>
      <c r="J53" s="245" t="s">
        <v>404</v>
      </c>
      <c r="K53" s="246">
        <v>45253</v>
      </c>
      <c r="L53" s="249" t="s">
        <v>436</v>
      </c>
      <c r="M53" s="247">
        <v>77366.52</v>
      </c>
      <c r="N53" s="321">
        <v>7033.32</v>
      </c>
      <c r="O53" s="302" t="s">
        <v>365</v>
      </c>
      <c r="P53" s="248">
        <v>1</v>
      </c>
      <c r="Q53" s="88"/>
    </row>
    <row r="54" spans="1:17" ht="16.5" x14ac:dyDescent="0.25">
      <c r="A54" s="240" t="s">
        <v>386</v>
      </c>
      <c r="B54" s="240" t="s">
        <v>387</v>
      </c>
      <c r="C54" s="241">
        <v>244</v>
      </c>
      <c r="D54" s="241" t="s">
        <v>22</v>
      </c>
      <c r="E54" s="242" t="s">
        <v>19</v>
      </c>
      <c r="F54" s="243">
        <v>16986</v>
      </c>
      <c r="G54" s="311">
        <v>1662</v>
      </c>
      <c r="H54" s="253" t="s">
        <v>68</v>
      </c>
      <c r="I54" s="110" t="s">
        <v>363</v>
      </c>
      <c r="J54" s="332" t="s">
        <v>428</v>
      </c>
      <c r="K54" s="246">
        <v>45282</v>
      </c>
      <c r="L54" s="249" t="s">
        <v>437</v>
      </c>
      <c r="M54" s="300">
        <v>16986</v>
      </c>
      <c r="N54" s="300">
        <v>1662</v>
      </c>
      <c r="O54" s="303"/>
      <c r="P54" s="241"/>
      <c r="Q54" s="113"/>
    </row>
    <row r="55" spans="1:17" ht="16.5" x14ac:dyDescent="0.25">
      <c r="A55" s="240" t="s">
        <v>362</v>
      </c>
      <c r="B55" s="240" t="s">
        <v>25</v>
      </c>
      <c r="C55" s="241">
        <v>244</v>
      </c>
      <c r="D55" s="241" t="s">
        <v>22</v>
      </c>
      <c r="E55" s="242" t="s">
        <v>24</v>
      </c>
      <c r="F55" s="243">
        <v>8712</v>
      </c>
      <c r="G55" s="311">
        <v>792</v>
      </c>
      <c r="H55" s="253" t="s">
        <v>68</v>
      </c>
      <c r="I55" s="110" t="s">
        <v>363</v>
      </c>
      <c r="J55" s="332" t="s">
        <v>427</v>
      </c>
      <c r="K55" s="246">
        <v>45278</v>
      </c>
      <c r="L55" s="249" t="s">
        <v>438</v>
      </c>
      <c r="M55" s="300">
        <v>8712</v>
      </c>
      <c r="N55" s="300">
        <v>792</v>
      </c>
      <c r="O55" s="301"/>
      <c r="P55" s="248"/>
      <c r="Q55" s="113"/>
    </row>
    <row r="56" spans="1:17" ht="26.25" x14ac:dyDescent="0.25">
      <c r="A56" s="240" t="s">
        <v>366</v>
      </c>
      <c r="B56" s="240" t="s">
        <v>61</v>
      </c>
      <c r="C56" s="241">
        <v>244</v>
      </c>
      <c r="D56" s="241">
        <v>222</v>
      </c>
      <c r="E56" s="242" t="s">
        <v>444</v>
      </c>
      <c r="F56" s="243">
        <v>123857.64</v>
      </c>
      <c r="G56" s="250"/>
      <c r="H56" s="253" t="s">
        <v>69</v>
      </c>
      <c r="I56" s="316" t="s">
        <v>71</v>
      </c>
      <c r="J56" s="332" t="s">
        <v>405</v>
      </c>
      <c r="K56" s="246">
        <v>45272</v>
      </c>
      <c r="L56" s="249" t="s">
        <v>439</v>
      </c>
      <c r="M56" s="300">
        <v>96552</v>
      </c>
      <c r="N56" s="322"/>
      <c r="O56" s="302" t="s">
        <v>365</v>
      </c>
      <c r="P56" s="248">
        <v>1</v>
      </c>
      <c r="Q56" s="131">
        <f>F56-M56</f>
        <v>27305.64</v>
      </c>
    </row>
    <row r="57" spans="1:17" ht="24.75" x14ac:dyDescent="0.25">
      <c r="A57" s="249" t="s">
        <v>398</v>
      </c>
      <c r="B57" s="249" t="s">
        <v>50</v>
      </c>
      <c r="C57" s="256">
        <v>244</v>
      </c>
      <c r="D57" s="256">
        <v>225</v>
      </c>
      <c r="E57" s="257" t="s">
        <v>49</v>
      </c>
      <c r="F57" s="258">
        <v>60000</v>
      </c>
      <c r="G57" s="259"/>
      <c r="H57" s="260" t="s">
        <v>69</v>
      </c>
      <c r="I57" s="316" t="s">
        <v>71</v>
      </c>
      <c r="J57" s="332" t="s">
        <v>406</v>
      </c>
      <c r="K57" s="246">
        <v>45243</v>
      </c>
      <c r="L57" s="249" t="s">
        <v>440</v>
      </c>
      <c r="M57" s="300">
        <v>55000</v>
      </c>
      <c r="N57" s="322">
        <v>5000</v>
      </c>
      <c r="O57" s="302" t="s">
        <v>365</v>
      </c>
      <c r="P57" s="248">
        <v>1</v>
      </c>
      <c r="Q57" s="88"/>
    </row>
    <row r="58" spans="1:17" ht="24.75" x14ac:dyDescent="0.25">
      <c r="A58" s="249" t="s">
        <v>398</v>
      </c>
      <c r="B58" s="249" t="s">
        <v>50</v>
      </c>
      <c r="C58" s="256">
        <v>244</v>
      </c>
      <c r="D58" s="256">
        <v>225</v>
      </c>
      <c r="E58" s="257" t="s">
        <v>53</v>
      </c>
      <c r="F58" s="258">
        <v>32400</v>
      </c>
      <c r="G58" s="259"/>
      <c r="H58" s="104" t="s">
        <v>69</v>
      </c>
      <c r="I58" s="316" t="s">
        <v>71</v>
      </c>
      <c r="J58" s="332" t="s">
        <v>407</v>
      </c>
      <c r="K58" s="246">
        <v>45243</v>
      </c>
      <c r="L58" s="249" t="s">
        <v>441</v>
      </c>
      <c r="M58" s="300">
        <v>17600</v>
      </c>
      <c r="N58" s="300">
        <v>1600</v>
      </c>
      <c r="O58" s="301"/>
      <c r="P58" s="248">
        <v>3</v>
      </c>
      <c r="Q58" s="88"/>
    </row>
    <row r="59" spans="1:17" ht="24.75" x14ac:dyDescent="0.25">
      <c r="A59" s="249" t="s">
        <v>326</v>
      </c>
      <c r="B59" s="249" t="s">
        <v>40</v>
      </c>
      <c r="C59" s="256">
        <v>244</v>
      </c>
      <c r="D59" s="256">
        <v>226</v>
      </c>
      <c r="E59" s="257" t="s">
        <v>39</v>
      </c>
      <c r="F59" s="258">
        <v>25326</v>
      </c>
      <c r="G59" s="312">
        <v>2343.6</v>
      </c>
      <c r="H59" s="104" t="s">
        <v>68</v>
      </c>
      <c r="I59" s="110" t="s">
        <v>363</v>
      </c>
      <c r="J59" s="332" t="s">
        <v>429</v>
      </c>
      <c r="K59" s="246">
        <v>45278</v>
      </c>
      <c r="L59" s="249" t="s">
        <v>442</v>
      </c>
      <c r="M59" s="300">
        <v>25326</v>
      </c>
      <c r="N59" s="300">
        <v>2343.6</v>
      </c>
      <c r="O59" s="244"/>
      <c r="P59" s="248"/>
      <c r="Q59" s="88"/>
    </row>
    <row r="60" spans="1:17" x14ac:dyDescent="0.25">
      <c r="A60" s="240" t="s">
        <v>326</v>
      </c>
      <c r="B60" s="240" t="s">
        <v>242</v>
      </c>
      <c r="C60" s="241" t="s">
        <v>328</v>
      </c>
      <c r="D60" s="241">
        <v>340</v>
      </c>
      <c r="E60" s="242" t="s">
        <v>27</v>
      </c>
      <c r="F60" s="243">
        <v>42080</v>
      </c>
      <c r="G60" s="250"/>
      <c r="H60" s="253" t="s">
        <v>69</v>
      </c>
      <c r="I60" s="316" t="s">
        <v>71</v>
      </c>
      <c r="J60" s="332" t="s">
        <v>408</v>
      </c>
      <c r="K60" s="246">
        <v>45245</v>
      </c>
      <c r="L60" s="249" t="s">
        <v>443</v>
      </c>
      <c r="M60" s="300">
        <v>37600</v>
      </c>
      <c r="N60" s="300"/>
      <c r="O60" s="244"/>
      <c r="P60" s="248">
        <v>3</v>
      </c>
      <c r="Q60" s="113"/>
    </row>
    <row r="61" spans="1:17" x14ac:dyDescent="0.25">
      <c r="A61" s="297"/>
      <c r="B61" s="297"/>
      <c r="C61" s="298"/>
      <c r="D61" s="298"/>
      <c r="E61" s="299"/>
      <c r="F61" s="290"/>
      <c r="G61" s="291"/>
      <c r="H61" s="292"/>
      <c r="I61" s="293"/>
      <c r="J61" s="294"/>
      <c r="K61" s="295"/>
      <c r="L61" s="294"/>
      <c r="M61" s="290"/>
      <c r="N61" s="290"/>
      <c r="O61" s="292"/>
      <c r="P61" s="292"/>
      <c r="Q61" s="296"/>
    </row>
    <row r="62" spans="1:17" ht="15.75" x14ac:dyDescent="0.25">
      <c r="A62" s="347" t="s">
        <v>419</v>
      </c>
      <c r="B62" s="347"/>
      <c r="C62" s="347"/>
      <c r="D62" s="347"/>
      <c r="E62" s="347"/>
      <c r="F62" s="261"/>
      <c r="G62" s="261"/>
      <c r="H62" s="261"/>
      <c r="I62" s="262"/>
      <c r="J62" s="261"/>
      <c r="K62" s="261"/>
      <c r="L62" s="261"/>
      <c r="M62" s="261"/>
      <c r="N62" s="261"/>
      <c r="O62" s="261"/>
      <c r="P62" s="261"/>
      <c r="Q62" s="261"/>
    </row>
    <row r="63" spans="1:17" ht="16.5" x14ac:dyDescent="0.25">
      <c r="A63" s="263" t="s">
        <v>374</v>
      </c>
      <c r="B63" s="263" t="s">
        <v>384</v>
      </c>
      <c r="C63" s="264">
        <v>242</v>
      </c>
      <c r="D63" s="265" t="s">
        <v>22</v>
      </c>
      <c r="E63" s="266" t="s">
        <v>385</v>
      </c>
      <c r="F63" s="267"/>
      <c r="G63" s="268"/>
      <c r="H63" s="104" t="s">
        <v>68</v>
      </c>
      <c r="I63" s="110" t="s">
        <v>363</v>
      </c>
      <c r="J63" s="269"/>
      <c r="K63" s="270"/>
      <c r="L63" s="268"/>
      <c r="M63" s="271"/>
      <c r="N63" s="271"/>
      <c r="O63" s="268"/>
      <c r="P63" s="272"/>
      <c r="Q63" s="261"/>
    </row>
    <row r="64" spans="1:17" x14ac:dyDescent="0.25">
      <c r="A64" s="263" t="s">
        <v>370</v>
      </c>
      <c r="B64" s="263" t="s">
        <v>388</v>
      </c>
      <c r="C64" s="264" t="s">
        <v>372</v>
      </c>
      <c r="D64" s="265" t="s">
        <v>22</v>
      </c>
      <c r="E64" s="266" t="s">
        <v>389</v>
      </c>
      <c r="F64" s="267"/>
      <c r="G64" s="273"/>
      <c r="H64" s="251" t="s">
        <v>68</v>
      </c>
      <c r="I64" s="110" t="s">
        <v>390</v>
      </c>
      <c r="J64" s="269"/>
      <c r="K64" s="270"/>
      <c r="L64" s="268"/>
      <c r="M64" s="271"/>
      <c r="N64" s="271"/>
      <c r="O64" s="268"/>
      <c r="P64" s="272"/>
      <c r="Q64" s="261"/>
    </row>
    <row r="65" spans="1:17" ht="16.5" x14ac:dyDescent="0.25">
      <c r="A65" s="263" t="s">
        <v>370</v>
      </c>
      <c r="B65" s="263" t="s">
        <v>392</v>
      </c>
      <c r="C65" s="264" t="s">
        <v>372</v>
      </c>
      <c r="D65" s="265" t="s">
        <v>22</v>
      </c>
      <c r="E65" s="266" t="s">
        <v>393</v>
      </c>
      <c r="F65" s="267"/>
      <c r="G65" s="273"/>
      <c r="H65" s="251" t="s">
        <v>70</v>
      </c>
      <c r="I65" s="252"/>
      <c r="J65" s="269"/>
      <c r="K65" s="270"/>
      <c r="L65" s="268"/>
      <c r="M65" s="271"/>
      <c r="N65" s="271"/>
      <c r="O65" s="265"/>
      <c r="P65" s="272"/>
      <c r="Q65" s="261"/>
    </row>
    <row r="66" spans="1:17" ht="16.5" x14ac:dyDescent="0.25">
      <c r="A66" s="263" t="s">
        <v>370</v>
      </c>
      <c r="B66" s="263" t="s">
        <v>394</v>
      </c>
      <c r="C66" s="264">
        <v>242</v>
      </c>
      <c r="D66" s="265">
        <v>221</v>
      </c>
      <c r="E66" s="266" t="s">
        <v>395</v>
      </c>
      <c r="F66" s="267"/>
      <c r="G66" s="273"/>
      <c r="H66" s="104" t="s">
        <v>70</v>
      </c>
      <c r="I66" s="252"/>
      <c r="J66" s="269"/>
      <c r="K66" s="270"/>
      <c r="L66" s="268"/>
      <c r="M66" s="271"/>
      <c r="N66" s="271"/>
      <c r="O66" s="265"/>
      <c r="P66" s="272"/>
      <c r="Q66" s="261"/>
    </row>
    <row r="67" spans="1:17" x14ac:dyDescent="0.25">
      <c r="A67" s="263" t="s">
        <v>424</v>
      </c>
      <c r="B67" s="263" t="s">
        <v>396</v>
      </c>
      <c r="C67" s="264">
        <v>242</v>
      </c>
      <c r="D67" s="265">
        <v>221</v>
      </c>
      <c r="E67" s="266" t="s">
        <v>397</v>
      </c>
      <c r="F67" s="267"/>
      <c r="G67" s="273"/>
      <c r="H67" s="104" t="s">
        <v>70</v>
      </c>
      <c r="I67" s="254"/>
      <c r="J67" s="269"/>
      <c r="K67" s="270"/>
      <c r="L67" s="263"/>
      <c r="M67" s="271"/>
      <c r="N67" s="271"/>
      <c r="O67" s="265"/>
      <c r="P67" s="265"/>
      <c r="Q67" s="261"/>
    </row>
    <row r="68" spans="1:17" ht="16.5" x14ac:dyDescent="0.25">
      <c r="A68" s="274" t="s">
        <v>370</v>
      </c>
      <c r="B68" s="274" t="s">
        <v>382</v>
      </c>
      <c r="C68" s="275" t="s">
        <v>372</v>
      </c>
      <c r="D68" s="276" t="s">
        <v>41</v>
      </c>
      <c r="E68" s="277" t="s">
        <v>383</v>
      </c>
      <c r="F68" s="267"/>
      <c r="G68" s="273" t="s">
        <v>71</v>
      </c>
      <c r="H68" s="253" t="s">
        <v>69</v>
      </c>
      <c r="I68" s="254"/>
      <c r="J68" s="269"/>
      <c r="K68" s="270"/>
      <c r="L68" s="263"/>
      <c r="M68" s="271"/>
      <c r="N68" s="271"/>
      <c r="O68" s="265"/>
      <c r="P68" s="265"/>
      <c r="Q68" s="261"/>
    </row>
    <row r="69" spans="1:17" ht="16.5" x14ac:dyDescent="0.25">
      <c r="A69" s="263" t="s">
        <v>386</v>
      </c>
      <c r="B69" s="263" t="s">
        <v>387</v>
      </c>
      <c r="C69" s="265">
        <v>244</v>
      </c>
      <c r="D69" s="265" t="s">
        <v>22</v>
      </c>
      <c r="E69" s="266" t="s">
        <v>19</v>
      </c>
      <c r="F69" s="268"/>
      <c r="G69" s="268"/>
      <c r="H69" s="104" t="s">
        <v>68</v>
      </c>
      <c r="I69" s="110" t="s">
        <v>363</v>
      </c>
      <c r="J69" s="269"/>
      <c r="K69" s="270"/>
      <c r="L69" s="263"/>
      <c r="M69" s="271"/>
      <c r="N69" s="271"/>
      <c r="O69" s="265"/>
      <c r="P69" s="265"/>
      <c r="Q69" s="261"/>
    </row>
    <row r="70" spans="1:17" ht="16.5" x14ac:dyDescent="0.25">
      <c r="A70" s="274" t="s">
        <v>362</v>
      </c>
      <c r="B70" s="274" t="s">
        <v>25</v>
      </c>
      <c r="C70" s="274">
        <v>244</v>
      </c>
      <c r="D70" s="277" t="s">
        <v>22</v>
      </c>
      <c r="E70" s="277" t="s">
        <v>24</v>
      </c>
      <c r="F70" s="278"/>
      <c r="G70" s="278"/>
      <c r="H70" s="197" t="s">
        <v>68</v>
      </c>
      <c r="I70" s="127" t="s">
        <v>363</v>
      </c>
      <c r="J70" s="269"/>
      <c r="K70" s="270"/>
      <c r="L70" s="263"/>
      <c r="M70" s="271"/>
      <c r="N70" s="271"/>
      <c r="O70" s="265"/>
      <c r="P70" s="265"/>
      <c r="Q70" s="261"/>
    </row>
    <row r="71" spans="1:17" ht="26.25" x14ac:dyDescent="0.25">
      <c r="A71" s="263" t="s">
        <v>366</v>
      </c>
      <c r="B71" s="263" t="s">
        <v>61</v>
      </c>
      <c r="C71" s="265">
        <v>244</v>
      </c>
      <c r="D71" s="265">
        <v>222</v>
      </c>
      <c r="E71" s="266" t="s">
        <v>416</v>
      </c>
      <c r="F71" s="267"/>
      <c r="G71" s="273" t="s">
        <v>71</v>
      </c>
      <c r="H71" s="253" t="s">
        <v>69</v>
      </c>
      <c r="I71" s="254"/>
      <c r="J71" s="269"/>
      <c r="K71" s="270"/>
      <c r="L71" s="268"/>
      <c r="M71" s="271"/>
      <c r="N71" s="271"/>
      <c r="O71" s="265"/>
      <c r="P71" s="272"/>
      <c r="Q71" s="261"/>
    </row>
    <row r="72" spans="1:17" ht="24.75" x14ac:dyDescent="0.25">
      <c r="A72" s="263" t="s">
        <v>398</v>
      </c>
      <c r="B72" s="263" t="s">
        <v>50</v>
      </c>
      <c r="C72" s="265">
        <v>244</v>
      </c>
      <c r="D72" s="265">
        <v>225</v>
      </c>
      <c r="E72" s="266" t="s">
        <v>49</v>
      </c>
      <c r="F72" s="267"/>
      <c r="G72" s="273" t="s">
        <v>71</v>
      </c>
      <c r="H72" s="253" t="s">
        <v>69</v>
      </c>
      <c r="I72" s="255"/>
      <c r="J72" s="269"/>
      <c r="K72" s="270"/>
      <c r="L72" s="268"/>
      <c r="M72" s="271"/>
      <c r="N72" s="271"/>
      <c r="O72" s="265"/>
      <c r="P72" s="272"/>
      <c r="Q72" s="261"/>
    </row>
    <row r="73" spans="1:17" ht="24.75" x14ac:dyDescent="0.25">
      <c r="A73" s="263" t="s">
        <v>398</v>
      </c>
      <c r="B73" s="263" t="s">
        <v>50</v>
      </c>
      <c r="C73" s="265">
        <v>244</v>
      </c>
      <c r="D73" s="265">
        <v>225</v>
      </c>
      <c r="E73" s="266" t="s">
        <v>53</v>
      </c>
      <c r="F73" s="278"/>
      <c r="G73" s="279" t="s">
        <v>71</v>
      </c>
      <c r="H73" s="260" t="s">
        <v>69</v>
      </c>
      <c r="I73" s="255"/>
      <c r="J73" s="269"/>
      <c r="K73" s="270"/>
      <c r="L73" s="268"/>
      <c r="M73" s="271"/>
      <c r="N73" s="271"/>
      <c r="O73" s="265"/>
      <c r="P73" s="272"/>
      <c r="Q73" s="261"/>
    </row>
    <row r="74" spans="1:17" ht="24.75" x14ac:dyDescent="0.25">
      <c r="A74" s="274" t="s">
        <v>326</v>
      </c>
      <c r="B74" s="274" t="s">
        <v>40</v>
      </c>
      <c r="C74" s="276">
        <v>244</v>
      </c>
      <c r="D74" s="276">
        <v>226</v>
      </c>
      <c r="E74" s="277" t="s">
        <v>39</v>
      </c>
      <c r="F74" s="278"/>
      <c r="G74" s="280"/>
      <c r="H74" s="104" t="s">
        <v>68</v>
      </c>
      <c r="I74" s="110" t="s">
        <v>363</v>
      </c>
      <c r="J74" s="280"/>
      <c r="K74" s="270"/>
      <c r="L74" s="280"/>
      <c r="M74" s="271"/>
      <c r="N74" s="271"/>
      <c r="O74" s="280"/>
      <c r="P74" s="272"/>
      <c r="Q74" s="281"/>
    </row>
    <row r="75" spans="1:17" x14ac:dyDescent="0.25">
      <c r="A75" s="263" t="s">
        <v>326</v>
      </c>
      <c r="B75" s="263" t="s">
        <v>242</v>
      </c>
      <c r="C75" s="265" t="s">
        <v>328</v>
      </c>
      <c r="D75" s="265">
        <v>340</v>
      </c>
      <c r="E75" s="266" t="s">
        <v>27</v>
      </c>
      <c r="F75" s="278"/>
      <c r="G75" s="273" t="s">
        <v>71</v>
      </c>
      <c r="H75" s="253" t="s">
        <v>69</v>
      </c>
      <c r="I75" s="282"/>
      <c r="J75" s="269"/>
      <c r="K75" s="270"/>
      <c r="L75" s="280"/>
      <c r="M75" s="271"/>
      <c r="N75" s="271"/>
      <c r="O75" s="280"/>
      <c r="P75" s="272"/>
      <c r="Q75" s="281"/>
    </row>
    <row r="76" spans="1:17" x14ac:dyDescent="0.25">
      <c r="A76" s="281"/>
      <c r="B76" s="281"/>
      <c r="C76" s="281"/>
      <c r="D76" s="281"/>
      <c r="E76" s="281"/>
      <c r="F76" s="283">
        <f>F65+F66+F67+F68+F71+F72+F73+F75</f>
        <v>0</v>
      </c>
      <c r="G76" s="281"/>
      <c r="H76" s="281"/>
      <c r="I76" s="281"/>
      <c r="J76" s="281"/>
      <c r="K76" s="281"/>
      <c r="L76" s="281"/>
      <c r="M76" s="283">
        <f>M65+M66+M67+M68+M71+M72+M73+M75</f>
        <v>0</v>
      </c>
      <c r="N76" s="283"/>
      <c r="O76" s="281"/>
      <c r="P76" s="281"/>
      <c r="Q76" s="281"/>
    </row>
    <row r="77" spans="1:17" x14ac:dyDescent="0.25">
      <c r="A77" s="281"/>
      <c r="B77" s="281"/>
      <c r="C77" s="281"/>
      <c r="D77" s="281"/>
      <c r="E77" s="281"/>
      <c r="F77" s="283">
        <f>F46+F76</f>
        <v>0</v>
      </c>
      <c r="G77" s="281"/>
      <c r="H77" s="281"/>
      <c r="I77" s="281"/>
      <c r="J77" s="281"/>
      <c r="K77" s="281"/>
      <c r="L77" s="281"/>
      <c r="M77" s="283">
        <f>M46+M76</f>
        <v>0</v>
      </c>
      <c r="N77" s="283"/>
      <c r="O77" s="281"/>
      <c r="P77" s="281"/>
      <c r="Q77" s="281"/>
    </row>
    <row r="78" spans="1:17" x14ac:dyDescent="0.25">
      <c r="A78" s="281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</row>
  </sheetData>
  <mergeCells count="4">
    <mergeCell ref="A1:I1"/>
    <mergeCell ref="J1:Q1"/>
    <mergeCell ref="A47:E47"/>
    <mergeCell ref="A62:E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ПГЗ</vt:lpstr>
      <vt:lpstr>ТРУ</vt:lpstr>
      <vt:lpstr>п.4</vt:lpstr>
      <vt:lpstr>п.23</vt:lpstr>
      <vt:lpstr>п.42</vt:lpstr>
      <vt:lpstr>Исполнение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Зонина Татьяна Анатольевна</dc:creator>
  <cp:lastModifiedBy>Зонина Татьяна Анатольевна</cp:lastModifiedBy>
  <cp:lastPrinted>2024-01-19T07:02:47Z</cp:lastPrinted>
  <dcterms:created xsi:type="dcterms:W3CDTF">2023-01-19T11:34:41Z</dcterms:created>
  <dcterms:modified xsi:type="dcterms:W3CDTF">2024-02-22T10:52:28Z</dcterms:modified>
</cp:coreProperties>
</file>