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275" windowHeight="11835" activeTab="1"/>
  </bookViews>
  <sheets>
    <sheet name="ПГЗ" sheetId="1" r:id="rId1"/>
    <sheet name="ТРУ" sheetId="2" r:id="rId2"/>
    <sheet name="п.4" sheetId="3" r:id="rId3"/>
    <sheet name="п.23" sheetId="4" r:id="rId4"/>
    <sheet name="п.42" sheetId="5" r:id="rId5"/>
    <sheet name="Исполнение" sheetId="6" r:id="rId6"/>
  </sheets>
  <definedNames>
    <definedName name="_xlnm._FilterDatabase" localSheetId="3" hidden="1">п.23!$A$1:$H$14</definedName>
    <definedName name="_xlnm._FilterDatabase" localSheetId="2" hidden="1">п.4!$A$1:$H$62</definedName>
    <definedName name="_xlnm._FilterDatabase" localSheetId="4" hidden="1">п.42!$A$1:$H$30</definedName>
    <definedName name="_xlnm._FilterDatabase" localSheetId="1" hidden="1">ТРУ!$A$1:$J$56</definedName>
  </definedNames>
  <calcPr calcId="145621"/>
</workbook>
</file>

<file path=xl/calcChain.xml><?xml version="1.0" encoding="utf-8"?>
<calcChain xmlns="http://schemas.openxmlformats.org/spreadsheetml/2006/main">
  <c r="F61" i="3" l="1"/>
  <c r="F54" i="3"/>
  <c r="F53" i="3"/>
  <c r="F14" i="4"/>
  <c r="F12" i="4"/>
  <c r="F68" i="3" l="1"/>
  <c r="H5" i="5" l="1"/>
  <c r="G5" i="5"/>
  <c r="F5" i="5"/>
  <c r="M46" i="6" l="1"/>
  <c r="H60" i="2"/>
  <c r="H68" i="3"/>
  <c r="G68" i="3"/>
  <c r="I60" i="2" l="1"/>
  <c r="I58" i="2"/>
  <c r="J58" i="2"/>
  <c r="H58" i="2"/>
  <c r="H62" i="2" s="1"/>
  <c r="H43" i="2" l="1"/>
  <c r="F58" i="3" l="1"/>
  <c r="F26" i="3"/>
  <c r="F59" i="3"/>
  <c r="F40" i="3"/>
  <c r="H53" i="2"/>
  <c r="F13" i="4"/>
  <c r="H36" i="2" l="1"/>
  <c r="H35" i="2"/>
  <c r="H42" i="2"/>
  <c r="H41" i="2"/>
  <c r="G28" i="5" l="1"/>
  <c r="H28" i="5"/>
  <c r="F28" i="5"/>
  <c r="G2" i="5" l="1"/>
  <c r="F2" i="5"/>
  <c r="H11" i="5"/>
  <c r="G11" i="5"/>
  <c r="F11" i="5"/>
  <c r="F16" i="5"/>
  <c r="F12" i="5"/>
  <c r="P55" i="6" l="1"/>
  <c r="P41" i="2" l="1"/>
  <c r="F14" i="5" l="1"/>
  <c r="Q41" i="2" l="1"/>
  <c r="G70" i="3" l="1"/>
  <c r="J62" i="2"/>
  <c r="C12" i="1"/>
  <c r="I62" i="2" l="1"/>
  <c r="G71" i="3" l="1"/>
  <c r="F70" i="3"/>
  <c r="C6" i="1" s="1"/>
  <c r="H70" i="3"/>
  <c r="H72" i="3"/>
  <c r="H20" i="4" l="1"/>
  <c r="G20" i="4"/>
  <c r="H18" i="4"/>
  <c r="G18" i="4"/>
  <c r="F18" i="4"/>
  <c r="H16" i="4"/>
  <c r="G16" i="4"/>
  <c r="F16" i="4"/>
  <c r="H32" i="5"/>
  <c r="E4" i="1" s="1"/>
  <c r="G32" i="5"/>
  <c r="D4" i="1" s="1"/>
  <c r="F32" i="5"/>
  <c r="G72" i="3"/>
  <c r="D8" i="1" s="1"/>
  <c r="C14" i="1"/>
  <c r="C4" i="1" l="1"/>
  <c r="C10" i="1" s="1"/>
  <c r="C16" i="1" s="1"/>
  <c r="E8" i="1"/>
  <c r="E20" i="1" s="1"/>
  <c r="F72" i="3"/>
  <c r="F20" i="4"/>
  <c r="C8" i="1" l="1"/>
</calcChain>
</file>

<file path=xl/sharedStrings.xml><?xml version="1.0" encoding="utf-8"?>
<sst xmlns="http://schemas.openxmlformats.org/spreadsheetml/2006/main" count="1393" uniqueCount="582">
  <si>
    <t>Номер</t>
  </si>
  <si>
    <t>Наименование объекта закупки</t>
  </si>
  <si>
    <t>Код по ОКПД</t>
  </si>
  <si>
    <t>Тип закупки</t>
  </si>
  <si>
    <t>Код бюджетной классификации</t>
  </si>
  <si>
    <t>КОСГУ</t>
  </si>
  <si>
    <t>ОФО на 2023 год</t>
  </si>
  <si>
    <t>ОФО на 2024 год</t>
  </si>
  <si>
    <t>ОФО на 2025 год</t>
  </si>
  <si>
    <t>1-17-00117336-0004</t>
  </si>
  <si>
    <t>Тепловая энергия в горячей сетевой воде</t>
  </si>
  <si>
    <t>35.30</t>
  </si>
  <si>
    <t>157 0113 15 4 07 90071 247 14</t>
  </si>
  <si>
    <t>223</t>
  </si>
  <si>
    <t>1-17-00117336-0005</t>
  </si>
  <si>
    <t>Аренда муниципального недвижимого имущества</t>
  </si>
  <si>
    <t>68.20</t>
  </si>
  <si>
    <t>157 0113 15 4 07 90020 244 14</t>
  </si>
  <si>
    <t>224</t>
  </si>
  <si>
    <t>1-17-00117336-0007</t>
  </si>
  <si>
    <t>Оказание услуг федеральной фельдъегерской связи по приему и доставке корреспонденции</t>
  </si>
  <si>
    <t>53.20.11.121</t>
  </si>
  <si>
    <t>157 0113 15 4 07 90019 244 14</t>
  </si>
  <si>
    <t>221</t>
  </si>
  <si>
    <t>1-17-00117336-0008</t>
  </si>
  <si>
    <t>Оказание услуг специальной связи по приему, обработке, хранению, перевозке, доставке и вручению отправлений</t>
  </si>
  <si>
    <t>53.20.11.110</t>
  </si>
  <si>
    <t>1-17-00117336-0011</t>
  </si>
  <si>
    <t>Поставка бензина неэтилированного марки АИ-92-К5</t>
  </si>
  <si>
    <t>19.20</t>
  </si>
  <si>
    <t>343</t>
  </si>
  <si>
    <t>1-17-00117336-0012</t>
  </si>
  <si>
    <t>Оказание услуг холодного водоснабжения</t>
  </si>
  <si>
    <t>36.00</t>
  </si>
  <si>
    <t>157 0113 15 4 07 90071 244 14</t>
  </si>
  <si>
    <t>1-17-00117336-0014</t>
  </si>
  <si>
    <t>Поставка бумаги</t>
  </si>
  <si>
    <t>17.12</t>
  </si>
  <si>
    <t>346</t>
  </si>
  <si>
    <t>1-17-00117336-0016</t>
  </si>
  <si>
    <t>Оказание услуг по осуществлению приема и оперативного реагирования на сигналы «Тревога», поступающие на пульты централизованного наблюдения в результате срабатывания кнопки тревожной сигнализации</t>
  </si>
  <si>
    <t>80.20</t>
  </si>
  <si>
    <t>226</t>
  </si>
  <si>
    <t>1-17-00117336-0018</t>
  </si>
  <si>
    <t>Оказание услуг по обращению с твердыми коммунальными отходами предоставляемыми региональными операторами</t>
  </si>
  <si>
    <t>38.21.29.000</t>
  </si>
  <si>
    <t>1-18-00117336-0041</t>
  </si>
  <si>
    <t>Оказание услуг по водоотведению</t>
  </si>
  <si>
    <t>37.00</t>
  </si>
  <si>
    <t>1-20-00117336-0060</t>
  </si>
  <si>
    <t>Оказание услуг по техническому обслуживанию систем обеспечения пожарной безопасности зданий и сооружений для обеспечения государственных нужд</t>
  </si>
  <si>
    <t>80.20.10.000</t>
  </si>
  <si>
    <t>225</t>
  </si>
  <si>
    <t>1-20-00117336-0066</t>
  </si>
  <si>
    <t>Оказание услуг по техническому обслуживанию установки обеспечения пожарной безопасности зданий и сооружений для обеспечения государственных нужд</t>
  </si>
  <si>
    <t>1-20-00117336-0138</t>
  </si>
  <si>
    <t>Плата за предоставление права ограниченного пользования в отношении земельного участка (сервитута)</t>
  </si>
  <si>
    <t>68.31.11.140</t>
  </si>
  <si>
    <t>1-20-00117336-0147</t>
  </si>
  <si>
    <t>Оказание услуг по передаче электрической энергии</t>
  </si>
  <si>
    <t>35.11</t>
  </si>
  <si>
    <t>1-22-00117336-0036</t>
  </si>
  <si>
    <t>49.39.39.000</t>
  </si>
  <si>
    <t>157 0113 15 4 07 92700 244 14</t>
  </si>
  <si>
    <t>222</t>
  </si>
  <si>
    <t>1-22-00117336-0037</t>
  </si>
  <si>
    <t>157 0113 15 4 07 92703 244 14</t>
  </si>
  <si>
    <t>1-22-00117336-0049</t>
  </si>
  <si>
    <t>157 0113 23 4 01 92020 244 14</t>
  </si>
  <si>
    <t>1-23-00117336-0007</t>
  </si>
  <si>
    <t>1-23-00117336-0016</t>
  </si>
  <si>
    <t>Услуга по перевозке пассажиров легковым автомобильным транспортом при подготовке, проведении и подведении итогов выборочного наблюдения доходов населения и участия в социальных программах</t>
  </si>
  <si>
    <t>1-23-00117336-0019</t>
  </si>
  <si>
    <t>Услуга по перевозке пассажиров легковым автомобильным транспортом для выполнения работ при проведении выборочного обследования рабочей силы</t>
  </si>
  <si>
    <t>1-23-00117336-0020</t>
  </si>
  <si>
    <t>Капитальный ремонт кровли здания территориального органа Федеральной службы государственной статистики по Владимирской области, расположенного по адресу: г. Владимир, ул. Асаткина, д. 33</t>
  </si>
  <si>
    <t>43.91.19.110</t>
  </si>
  <si>
    <t>157 0113 15 4 07 90020 243 14</t>
  </si>
  <si>
    <t>ЕП</t>
  </si>
  <si>
    <t>ЗК</t>
  </si>
  <si>
    <t>ЭА</t>
  </si>
  <si>
    <t>СМП</t>
  </si>
  <si>
    <t>ЛБО</t>
  </si>
  <si>
    <t>Закуплено в 2021 на 2022</t>
  </si>
  <si>
    <t>ИТОГО по ТРУ:</t>
  </si>
  <si>
    <t>1-17-00117336-0026</t>
  </si>
  <si>
    <t>Поставка строительных материалов</t>
  </si>
  <si>
    <t>23.61</t>
  </si>
  <si>
    <t>344</t>
  </si>
  <si>
    <t>1-17-00117336-0031</t>
  </si>
  <si>
    <t>Поставка электротоваров</t>
  </si>
  <si>
    <t>27.40</t>
  </si>
  <si>
    <t>1-17-00117336-0032</t>
  </si>
  <si>
    <t>Поставка хозяйственных товаров</t>
  </si>
  <si>
    <t>20.41.3</t>
  </si>
  <si>
    <t>1-17-00117336-0037</t>
  </si>
  <si>
    <t>Оказание услуг по поверке микроомметра</t>
  </si>
  <si>
    <t>71.12.4</t>
  </si>
  <si>
    <t>1-17-00117336-0038</t>
  </si>
  <si>
    <t>Обучение по программам повышения квалификации в области пожарной безопасности</t>
  </si>
  <si>
    <t>85.31</t>
  </si>
  <si>
    <t>1-17-00117336-0044</t>
  </si>
  <si>
    <t>Оказание услуг по предрейсовому медицинскому осмотру водителей</t>
  </si>
  <si>
    <t>86.90.1</t>
  </si>
  <si>
    <t>1-17-00117336-0045</t>
  </si>
  <si>
    <t>Абонентская плата за кабельное телевидение</t>
  </si>
  <si>
    <t>61.10.5</t>
  </si>
  <si>
    <t>1-17-00117336-0047</t>
  </si>
  <si>
    <t>Оказание услуг по ОСАГО</t>
  </si>
  <si>
    <t>65.12.21.000</t>
  </si>
  <si>
    <t>227</t>
  </si>
  <si>
    <t>1-17-00117336-0049</t>
  </si>
  <si>
    <t>Услуги по утилизации</t>
  </si>
  <si>
    <t>39.00</t>
  </si>
  <si>
    <t>1-17-00117336-0052</t>
  </si>
  <si>
    <t>Оказание услуг по обучению сотрудников работе на теплоустановках и электроустановках</t>
  </si>
  <si>
    <t>1-17-00117336-0056</t>
  </si>
  <si>
    <t>Заключение договоров гражданско-правового характера для оказания экспертных услуг в качестве независимого эксперта</t>
  </si>
  <si>
    <t>96.09</t>
  </si>
  <si>
    <t>1-17-00117336-0058</t>
  </si>
  <si>
    <t>Оказание услуг по техническому обслуживанию и ремонту автотранспорта</t>
  </si>
  <si>
    <t>45.20.11.100</t>
  </si>
  <si>
    <t>1-17-00117336-0132</t>
  </si>
  <si>
    <t>Поставка автозапчастей и автомобильных шин</t>
  </si>
  <si>
    <t>29.32.3</t>
  </si>
  <si>
    <t>1-18-00117336-0005</t>
  </si>
  <si>
    <t>Проведение проверок  работоспособности внутреннего противопожарного водопровода</t>
  </si>
  <si>
    <t>84.25.11.120</t>
  </si>
  <si>
    <t>1-18-00117336-0006</t>
  </si>
  <si>
    <t>Проведение проверок  работоспособности наружного противопожарного водоснабжения</t>
  </si>
  <si>
    <t>1-18-00117336-0007</t>
  </si>
  <si>
    <t>Оказание услуг по техническому обслуживанию системы контроля доступа и видеонаблюдения в помещении серверной</t>
  </si>
  <si>
    <t>33.13.19.000</t>
  </si>
  <si>
    <t>1-18-00117336-0009</t>
  </si>
  <si>
    <t>Техническое обслуживание комплекса технических средств охраны</t>
  </si>
  <si>
    <t>33.12.29</t>
  </si>
  <si>
    <t>1-18-00117336-0010</t>
  </si>
  <si>
    <t>Техническое обслуживание дизель-генераторной электростанции контейнерного исполнения</t>
  </si>
  <si>
    <t>33.14.11</t>
  </si>
  <si>
    <t>1-18-00117336-0013</t>
  </si>
  <si>
    <t>Оборудование для измерения</t>
  </si>
  <si>
    <t>26.51</t>
  </si>
  <si>
    <t>1-18-00117336-0055</t>
  </si>
  <si>
    <t>Оказание услуг почтовой связи (пересылка заказных отправлений с уведомлением)</t>
  </si>
  <si>
    <t>53.10</t>
  </si>
  <si>
    <t>1-20-00117336-0127</t>
  </si>
  <si>
    <t>Оказание услуг по оформлению подписки и осуществлению доставки периодических печатных изданий</t>
  </si>
  <si>
    <t>58.14.12.000</t>
  </si>
  <si>
    <t>1-21-00117336-0004</t>
  </si>
  <si>
    <t>Перезарядка огнетушителей</t>
  </si>
  <si>
    <t>1-21-00117336-0006</t>
  </si>
  <si>
    <t>Оказание услуг по обучению по охране труда</t>
  </si>
  <si>
    <t>1-21-00117336-0044</t>
  </si>
  <si>
    <t>Поставка государственных знаков почтовой оплаты (почтовых марок)</t>
  </si>
  <si>
    <t>58.19.14.110</t>
  </si>
  <si>
    <t>1-21-00117336-0060</t>
  </si>
  <si>
    <t>Поставка канцелярских товаров</t>
  </si>
  <si>
    <t>17.23.1</t>
  </si>
  <si>
    <t>1-22-00117336-0038</t>
  </si>
  <si>
    <t>Услуги связи при подготовке, проведении и подведении итогов выборочного обследования сельскохозяйственной деятельности личных подсобных и других индивидуальных хозяйств граждан</t>
  </si>
  <si>
    <t>17.23.12.110</t>
  </si>
  <si>
    <t>1-22-00117336-0039</t>
  </si>
  <si>
    <t>Обслуживание системы кондиционирования</t>
  </si>
  <si>
    <t>33.12.18.000</t>
  </si>
  <si>
    <t>1-22-00117336-0040</t>
  </si>
  <si>
    <t>Поставка оптических дисков</t>
  </si>
  <si>
    <t>26.80.12.000</t>
  </si>
  <si>
    <t>1-23-00117336-0004</t>
  </si>
  <si>
    <t>Оказание услуг по техническому обслуживанию систем кондиционирования и вентиляции в помещении серверной</t>
  </si>
  <si>
    <t>1-23-00117336-0009</t>
  </si>
  <si>
    <t>Приобретение офисной бумаги для подготовки, проведения и подведения итогов выборочного обследования сельскохозяйственной деятельности личных подсобных и других индивидуальных хозяйств граждан</t>
  </si>
  <si>
    <t>1-23-00117336-0011</t>
  </si>
  <si>
    <t>Оказание услуг по отключению и включению холодного водоснабжения</t>
  </si>
  <si>
    <t>33.12.19.000</t>
  </si>
  <si>
    <t>1-23-00117336-0012</t>
  </si>
  <si>
    <t>Выполнение работ по установке задвижки на входящей магистрали холодной воды</t>
  </si>
  <si>
    <t>43.22.11.190</t>
  </si>
  <si>
    <t>1-23-00117336-0013</t>
  </si>
  <si>
    <t>Поверка прибора учета тепловой энергии в г. Муром</t>
  </si>
  <si>
    <t>45.20.21.222</t>
  </si>
  <si>
    <t>1-23-00117336-0015</t>
  </si>
  <si>
    <t>1-23-00117336-0018</t>
  </si>
  <si>
    <t>Оказание услуг по повышению квалификации федеральных государственных гражданских служащих</t>
  </si>
  <si>
    <t>85.42.19.900</t>
  </si>
  <si>
    <t>157 0705 15 4 07 90020 244 14</t>
  </si>
  <si>
    <t>1-23-00117336-0021</t>
  </si>
  <si>
    <t>Оказание услуг по переработке проектно-сметной документации на "Капитальный ремонт кровли здания Территориального органа Федеральной службы государственной статистики по Владимирской области, расположенного по адресу: г. Владимир, ул. Асаткина, д. 33"</t>
  </si>
  <si>
    <t>71.12.12.190</t>
  </si>
  <si>
    <t>1-23-00117336-0022</t>
  </si>
  <si>
    <t>Оказание услуг по осуществлению строительного контроля (технического надзора) за выполнением работ по капитальному ремонту кровли здания территориального органа Федеральной службы государственной статистики по Владимирской области по адресу: г. Владимир, ул. Асаткина, д. 33</t>
  </si>
  <si>
    <t>71.12.40.140</t>
  </si>
  <si>
    <t>ИТОГО по п.4:</t>
  </si>
  <si>
    <t>1-21-00117336-0067</t>
  </si>
  <si>
    <t>81.10.10.000</t>
  </si>
  <si>
    <t>1-22-00117336-0054</t>
  </si>
  <si>
    <t>Возмещение затрат за газ используемый для отопления помещений</t>
  </si>
  <si>
    <t>06.20.10.110</t>
  </si>
  <si>
    <t>1-22-00117336-0055</t>
  </si>
  <si>
    <t>Возмещение расходов за тепловую энергию</t>
  </si>
  <si>
    <t>1-22-00117336-0056</t>
  </si>
  <si>
    <t>Возмещение расходов за оказание услуг региональными операторами по обращению с ТКО</t>
  </si>
  <si>
    <t>1-22-00117336-0057</t>
  </si>
  <si>
    <t>Возмещение расходов за электроснабжение</t>
  </si>
  <si>
    <t>1-22-00117336-0058</t>
  </si>
  <si>
    <t>Возмещение расходов за водоснабжение и водоотведение</t>
  </si>
  <si>
    <t>1-22-00117336-0060</t>
  </si>
  <si>
    <t>1-22-00117336-0061</t>
  </si>
  <si>
    <t>ИТОГО по п.23:</t>
  </si>
  <si>
    <t>1-18-00117336-0028</t>
  </si>
  <si>
    <t>84.11.13.000</t>
  </si>
  <si>
    <t>1-18-00117336-0031</t>
  </si>
  <si>
    <t>1-18-00117336-0032</t>
  </si>
  <si>
    <t>157 0113 15 4 07 92701 244 14</t>
  </si>
  <si>
    <t>1-18-00117336-0033</t>
  </si>
  <si>
    <t>1-18-00117336-0057</t>
  </si>
  <si>
    <t>157 0113 15 2 P3 08300 244 14</t>
  </si>
  <si>
    <t>1-21-00117336-0021</t>
  </si>
  <si>
    <t>1-22-00117336-0008</t>
  </si>
  <si>
    <t>1-22-00117336-0012</t>
  </si>
  <si>
    <t>1-22-00117336-0013</t>
  </si>
  <si>
    <t>1-22-00117336-0014</t>
  </si>
  <si>
    <t>1-22-00117336-0015</t>
  </si>
  <si>
    <t>1-22-00117336-0016</t>
  </si>
  <si>
    <t>1-22-00117336-0019</t>
  </si>
  <si>
    <t>1-22-00117336-0020</t>
  </si>
  <si>
    <t>1-22-00117336-0021</t>
  </si>
  <si>
    <t>1-22-00117336-0022</t>
  </si>
  <si>
    <t>1-22-00117336-0030</t>
  </si>
  <si>
    <t>1-22-00117336-0031</t>
  </si>
  <si>
    <t>1-22-00117336-0032</t>
  </si>
  <si>
    <t>1-22-00117336-0033</t>
  </si>
  <si>
    <t>1-23-00117336-0003</t>
  </si>
  <si>
    <t>1-23-00117336-0005</t>
  </si>
  <si>
    <t>1-23-00117336-0006</t>
  </si>
  <si>
    <t>1-23-00117336-0008</t>
  </si>
  <si>
    <t>1-23-00117336-0010</t>
  </si>
  <si>
    <t>1-23-00117336-0014</t>
  </si>
  <si>
    <t>УЦР</t>
  </si>
  <si>
    <t>Управление делами</t>
  </si>
  <si>
    <t>Финансовое управление</t>
  </si>
  <si>
    <t>СП14</t>
  </si>
  <si>
    <t>ИТОГО по п.42:</t>
  </si>
  <si>
    <t>Возмещение затрат по оплате взносов на капитальный ремонт общего имущества  (Кольчугино)</t>
  </si>
  <si>
    <t>Кредиторка</t>
  </si>
  <si>
    <t>Закуплено в 2022 на 2023 КРЕДИТОРКА</t>
  </si>
  <si>
    <t>кредиторка за 2022 год 1620.46 и 10781.10</t>
  </si>
  <si>
    <t>ПГЗ</t>
  </si>
  <si>
    <t>10% СГОЗ</t>
  </si>
  <si>
    <t>20% СГОЗ Запрос котировок</t>
  </si>
  <si>
    <t>п.4</t>
  </si>
  <si>
    <t>Осталось в п.4</t>
  </si>
  <si>
    <t>Закуплено в 2022 на 2023</t>
  </si>
  <si>
    <r>
      <t xml:space="preserve">Компенсация понесенных расходов физическим лицом при выполнении работ по проведению выборочного наблюдения </t>
    </r>
    <r>
      <rPr>
        <b/>
        <sz val="8"/>
        <color rgb="FF000000"/>
        <rFont val="Tahoma"/>
        <family val="2"/>
        <charset val="204"/>
      </rPr>
      <t>доходов населения</t>
    </r>
    <r>
      <rPr>
        <sz val="8"/>
        <color rgb="FF000000"/>
        <rFont val="Tahoma"/>
        <family val="2"/>
        <charset val="204"/>
      </rPr>
      <t xml:space="preserve"> и участия в социальных программах</t>
    </r>
  </si>
  <si>
    <r>
      <t>Заключение договоров гражданско-правового характера  для выполнения работ при подготовке, проведении и подведении итогов выборочного федерального статистического наблюдения по вопросам использования населением</t>
    </r>
    <r>
      <rPr>
        <b/>
        <sz val="8"/>
        <color rgb="FF000000"/>
        <rFont val="Tahoma"/>
        <family val="2"/>
        <charset val="204"/>
      </rPr>
      <t xml:space="preserve"> информационных технологий и информационно-телекоммуникационных сетей</t>
    </r>
  </si>
  <si>
    <r>
      <t xml:space="preserve">Компенсация понесенных расходов физическим лицом при выполнении работ по проведению выборочного федерального статистического наблюдения по вопросам использования населением </t>
    </r>
    <r>
      <rPr>
        <b/>
        <sz val="8"/>
        <color rgb="FF000000"/>
        <rFont val="Tahoma"/>
        <family val="2"/>
        <charset val="204"/>
      </rPr>
      <t>информационных технологий и информационно-телекоммуникационных сетей</t>
    </r>
  </si>
  <si>
    <r>
      <t xml:space="preserve">Компенсация понесенных расходов физическим лицом при выполнении работ по проведению выборочного наблюдения участия населения в </t>
    </r>
    <r>
      <rPr>
        <b/>
        <sz val="8"/>
        <color rgb="FF000000"/>
        <rFont val="Tahoma"/>
        <family val="2"/>
        <charset val="204"/>
      </rPr>
      <t>непрерывном образовании</t>
    </r>
  </si>
  <si>
    <r>
      <t xml:space="preserve">Заключение договоров гражданско-правового характера  для выполнения работ при подготовке, проведении и подведении итогов выборочного наблюдения участия населения в </t>
    </r>
    <r>
      <rPr>
        <b/>
        <sz val="8"/>
        <color rgb="FF000000"/>
        <rFont val="Tahoma"/>
        <family val="2"/>
        <charset val="204"/>
      </rPr>
      <t>непрерывном образовании</t>
    </r>
  </si>
  <si>
    <r>
      <t>Заключение договоров гражданско-правового характера  для выполнения работ при подготовке, проведении и подведении итогов выборочного наблюдения использования</t>
    </r>
    <r>
      <rPr>
        <b/>
        <sz val="8"/>
        <color rgb="FF000000"/>
        <rFont val="Tahoma"/>
        <family val="2"/>
        <charset val="204"/>
      </rPr>
      <t xml:space="preserve"> суточного фонда времени</t>
    </r>
    <r>
      <rPr>
        <sz val="8"/>
        <color rgb="FF000000"/>
        <rFont val="Tahoma"/>
        <family val="2"/>
        <charset val="204"/>
      </rPr>
      <t xml:space="preserve"> населением</t>
    </r>
  </si>
  <si>
    <r>
      <t xml:space="preserve">Заключение договоров гражданско-правового характера  для выполнения работ при подготовке, проведении и подведении итогов выборочного наблюдения </t>
    </r>
    <r>
      <rPr>
        <b/>
        <sz val="8"/>
        <color rgb="FF000000"/>
        <rFont val="Tahoma"/>
        <family val="2"/>
        <charset val="204"/>
      </rPr>
      <t>рациона питания населения</t>
    </r>
  </si>
  <si>
    <r>
      <t xml:space="preserve">Заключение договоров гражданско-правового характера  для выполнения работ при подготовке, проведении и подведении итогов </t>
    </r>
    <r>
      <rPr>
        <b/>
        <sz val="8"/>
        <color rgb="FF000000"/>
        <rFont val="Tahoma"/>
        <family val="2"/>
        <charset val="204"/>
      </rPr>
      <t>комплексного наблюдения условий жизни населения</t>
    </r>
  </si>
  <si>
    <r>
      <t xml:space="preserve"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участия населения в </t>
    </r>
    <r>
      <rPr>
        <b/>
        <sz val="8"/>
        <color rgb="FF000000"/>
        <rFont val="Tahoma"/>
        <family val="2"/>
        <charset val="204"/>
      </rPr>
      <t>непрерывном образовании</t>
    </r>
  </si>
  <si>
    <r>
      <t xml:space="preserve">Заключение договоров гражданско-правового характера  для выполнения работ по подготовке, обработке материалов при проведении выборочного наблюдения использования </t>
    </r>
    <r>
      <rPr>
        <b/>
        <sz val="8"/>
        <color rgb="FF000000"/>
        <rFont val="Tahoma"/>
        <family val="2"/>
        <charset val="204"/>
      </rPr>
      <t>суточного фонда времени</t>
    </r>
    <r>
      <rPr>
        <sz val="8"/>
        <color rgb="FF000000"/>
        <rFont val="Tahoma"/>
        <family val="2"/>
        <charset val="204"/>
      </rPr>
      <t xml:space="preserve"> населением</t>
    </r>
  </si>
  <si>
    <r>
      <t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</t>
    </r>
    <r>
      <rPr>
        <b/>
        <sz val="8"/>
        <color rgb="FF000000"/>
        <rFont val="Tahoma"/>
        <family val="2"/>
        <charset val="204"/>
      </rPr>
      <t xml:space="preserve"> рациона питания населения</t>
    </r>
  </si>
  <si>
    <r>
      <t xml:space="preserve">Заключение договоров гражданско-правового характера  для выполнения работ по подготовке, обработке материалов  при проведении  </t>
    </r>
    <r>
      <rPr>
        <b/>
        <sz val="8"/>
        <color rgb="FF000000"/>
        <rFont val="Tahoma"/>
        <family val="2"/>
        <charset val="204"/>
      </rPr>
      <t>комплексного наблюдения условий жизни населения</t>
    </r>
  </si>
  <si>
    <r>
      <t xml:space="preserve"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</t>
    </r>
    <r>
      <rPr>
        <b/>
        <sz val="8"/>
        <color rgb="FF000000"/>
        <rFont val="Tahoma"/>
        <family val="2"/>
        <charset val="204"/>
      </rPr>
      <t xml:space="preserve">доходов населения </t>
    </r>
    <r>
      <rPr>
        <sz val="8"/>
        <color rgb="FF000000"/>
        <rFont val="Tahoma"/>
        <family val="2"/>
        <charset val="204"/>
      </rPr>
      <t>и участия в социальных программах</t>
    </r>
  </si>
  <si>
    <r>
      <t>Заключение договоров гражданско-правового характера для выполнения работ при подготовке, проведении и подведении итогов выборочного наблюдения</t>
    </r>
    <r>
      <rPr>
        <b/>
        <sz val="8"/>
        <color rgb="FF000000"/>
        <rFont val="Tahoma"/>
        <family val="2"/>
        <charset val="204"/>
      </rPr>
      <t xml:space="preserve"> доходов населения </t>
    </r>
    <r>
      <rPr>
        <sz val="8"/>
        <color rgb="FF000000"/>
        <rFont val="Tahoma"/>
        <family val="2"/>
        <charset val="204"/>
      </rPr>
      <t>и участия в социальных программах</t>
    </r>
  </si>
  <si>
    <r>
      <t xml:space="preserve"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</t>
    </r>
    <r>
      <rPr>
        <b/>
        <sz val="8"/>
        <color rgb="FF000000"/>
        <rFont val="Tahoma"/>
        <family val="2"/>
        <charset val="204"/>
      </rPr>
      <t>качества и доступности услуг</t>
    </r>
    <r>
      <rPr>
        <sz val="8"/>
        <color rgb="FF000000"/>
        <rFont val="Tahoma"/>
        <family val="2"/>
        <charset val="204"/>
      </rPr>
      <t xml:space="preserve"> в сферах образования, здравоохранения и социального обслуживания, содействия занятости населения</t>
    </r>
  </si>
  <si>
    <r>
      <t xml:space="preserve">Заключение договоров гражданско-правового характера  для выполнения работ по подготовке, обработке материалов при проведении федерального статистического наблюдения за деятельностью </t>
    </r>
    <r>
      <rPr>
        <b/>
        <sz val="8"/>
        <color rgb="FF000000"/>
        <rFont val="Tahoma"/>
        <family val="2"/>
        <charset val="204"/>
      </rPr>
      <t>социально ориентированных некоммерческих организаций</t>
    </r>
  </si>
  <si>
    <r>
      <t xml:space="preserve">Компенсация понесенных расходов физическим лицом при выполнении работ по проведению выборочного обследования </t>
    </r>
    <r>
      <rPr>
        <b/>
        <sz val="8"/>
        <color rgb="FF000000"/>
        <rFont val="Tahoma"/>
        <family val="2"/>
        <charset val="204"/>
      </rPr>
      <t>сельскохозяйственной деятельности личных подсобных</t>
    </r>
    <r>
      <rPr>
        <sz val="8"/>
        <color rgb="FF000000"/>
        <rFont val="Tahoma"/>
        <family val="2"/>
        <charset val="204"/>
      </rPr>
      <t xml:space="preserve"> и других индивидуальных хозяйств граждан</t>
    </r>
  </si>
  <si>
    <r>
      <t xml:space="preserve">Компенсация понесенных расходов физическим лицом при выполнении работ по проведению выборочного обследования </t>
    </r>
    <r>
      <rPr>
        <b/>
        <sz val="8"/>
        <color rgb="FF000000"/>
        <rFont val="Tahoma"/>
        <family val="2"/>
        <charset val="204"/>
      </rPr>
      <t>рабочей силы</t>
    </r>
  </si>
  <si>
    <r>
      <t>Заключение договоров гражданско-правового характера  для выполнения работ при подготовке, проведении и подведении итогов выборочного обследования</t>
    </r>
    <r>
      <rPr>
        <b/>
        <sz val="8"/>
        <color rgb="FF000000"/>
        <rFont val="Tahoma"/>
        <family val="2"/>
        <charset val="204"/>
      </rPr>
      <t xml:space="preserve"> сельскохозяйственной деятельности личных подсобных</t>
    </r>
    <r>
      <rPr>
        <sz val="8"/>
        <color rgb="FF000000"/>
        <rFont val="Tahoma"/>
        <family val="2"/>
        <charset val="204"/>
      </rPr>
      <t xml:space="preserve"> и других индивидуальных хозяйств граждан</t>
    </r>
  </si>
  <si>
    <r>
      <t>Заключение договоров гражданско-правового характера  для выполнения работ при подготовке, проведении и подведении итогов выборочного обследования</t>
    </r>
    <r>
      <rPr>
        <b/>
        <sz val="8"/>
        <color rgb="FF000000"/>
        <rFont val="Tahoma"/>
        <family val="2"/>
        <charset val="204"/>
      </rPr>
      <t xml:space="preserve"> рабочей силы</t>
    </r>
  </si>
  <si>
    <r>
      <t xml:space="preserve">Заключение договоров гражданско-правового характера  для выполнения работ по подготовке, обработке материалов при проведении выборочного обследования </t>
    </r>
    <r>
      <rPr>
        <b/>
        <sz val="8"/>
        <color rgb="FF000000"/>
        <rFont val="Tahoma"/>
        <family val="2"/>
        <charset val="204"/>
      </rPr>
      <t>рабочей силы</t>
    </r>
  </si>
  <si>
    <r>
      <t xml:space="preserve">Заключение контрактов с лицами, привлекаемыми на договорной основе в соответствии с законодательством Российской Федерации к выполнению работ, связанных с проведением федерального статистического наблюдения за </t>
    </r>
    <r>
      <rPr>
        <b/>
        <sz val="8"/>
        <color rgb="FF000000"/>
        <rFont val="Tahoma"/>
        <family val="2"/>
        <charset val="204"/>
      </rPr>
      <t>объемами продажи товаров на розничных рынках</t>
    </r>
  </si>
  <si>
    <r>
      <t xml:space="preserve">Заключение договоров гражданско-правового характера  для выполнения работ при подготовке, проведении и подведении итогов выборочного статистического наблюдения </t>
    </r>
    <r>
      <rPr>
        <b/>
        <sz val="8"/>
        <color rgb="FF000000"/>
        <rFont val="Tahoma"/>
        <family val="2"/>
        <charset val="204"/>
      </rPr>
      <t>состояния здоровья населения</t>
    </r>
  </si>
  <si>
    <r>
      <t xml:space="preserve">Заключение договоров гражданско-правового характера  для выполнения работ по подготовке, обработке материалов  при проведении  выборочного статистического наблюдения </t>
    </r>
    <r>
      <rPr>
        <b/>
        <sz val="8"/>
        <color rgb="FF000000"/>
        <rFont val="Tahoma"/>
        <family val="2"/>
        <charset val="204"/>
      </rPr>
      <t>состояния здоровья населения</t>
    </r>
  </si>
  <si>
    <r>
      <t>Компенсация понесенных расходов физическим лицом при выполнении работ при подготовке, проведении и подведении итогов выборочного наблюдения</t>
    </r>
    <r>
      <rPr>
        <b/>
        <sz val="8"/>
        <color rgb="FF000000"/>
        <rFont val="Tahoma"/>
        <family val="2"/>
        <charset val="204"/>
      </rPr>
      <t xml:space="preserve"> рациона питания населения</t>
    </r>
  </si>
  <si>
    <t>Погрузо-разгрузочные работы при подготовке, проведении и подведении итогов выборочного наблюдения рациона питания населения</t>
  </si>
  <si>
    <t>1-23-00117336-0023</t>
  </si>
  <si>
    <t>1-23-00117336-0024</t>
  </si>
  <si>
    <t>1-23-00117336-0025</t>
  </si>
  <si>
    <t>П Л А Н</t>
  </si>
  <si>
    <t>Д О Г О В О Р</t>
  </si>
  <si>
    <t>КБК</t>
  </si>
  <si>
    <t>ОКПД2</t>
  </si>
  <si>
    <t>КВР</t>
  </si>
  <si>
    <t>способ определения</t>
  </si>
  <si>
    <t>обоснование способа</t>
  </si>
  <si>
    <t>№ договора</t>
  </si>
  <si>
    <t>дата заключения</t>
  </si>
  <si>
    <t>№ реестровой записи</t>
  </si>
  <si>
    <t>сумма исполнения договора</t>
  </si>
  <si>
    <t>Состоялись или нет</t>
  </si>
  <si>
    <t>подано заявок</t>
  </si>
  <si>
    <t>экономия</t>
  </si>
  <si>
    <t>Разница между ПЗ и ПГ</t>
  </si>
  <si>
    <t>157 0113 15 4 07 90071 247</t>
  </si>
  <si>
    <t>35.11.10.112</t>
  </si>
  <si>
    <t>п.29 ч.1 ст.93 44-ФЗ</t>
  </si>
  <si>
    <t>7/1119</t>
  </si>
  <si>
    <t>35.30.11.120</t>
  </si>
  <si>
    <t>Тепловая энергия в горячей сетевой воде г.Владимир</t>
  </si>
  <si>
    <t>п.8 ч.1 ст.93 44-ФЗ</t>
  </si>
  <si>
    <t>Тепловая энергия в виде горячей воды (пара) для отопления, вентиляции, горячего водоснабжения и технологических нужд г.Александров</t>
  </si>
  <si>
    <t>Тепловая энергия в горячей воде и теплоноситель г.Вязники</t>
  </si>
  <si>
    <t>Тепловая энергия и теплоноситель г.Кольчугино</t>
  </si>
  <si>
    <t>Тепловая энергия в горячей воде либо пар и теплоноситель г.Судогда</t>
  </si>
  <si>
    <t>Тепловая энергия в горячей сетевой воде г.Ю-Польский</t>
  </si>
  <si>
    <t xml:space="preserve">7/ЮП </t>
  </si>
  <si>
    <t>157 0113 15 4 07 90020 244</t>
  </si>
  <si>
    <t>Временное пользование и владение муниципальным недвижимым имуществом в г. Суздаль</t>
  </si>
  <si>
    <t>п.32 ч.1 ст.93 44-ФЗ</t>
  </si>
  <si>
    <t>Аренда муниципального недвижимого имущества в г. Гороховец</t>
  </si>
  <si>
    <t>Временное пользование и владение нежилым помещением в г. Гусь-Хрустальный</t>
  </si>
  <si>
    <t>Ар-РС 01/01-22</t>
  </si>
  <si>
    <t>Аренда нежилых помещений г. Петушки</t>
  </si>
  <si>
    <t>Временное пользование и владение нежилым помещением в г. Юрьев-Польский</t>
  </si>
  <si>
    <t>Аренда муниципального недвижимого имущества г. Собинка</t>
  </si>
  <si>
    <t>157 0113 15 4 07 90071 244</t>
  </si>
  <si>
    <t>36.00.20.130</t>
  </si>
  <si>
    <t>Оказание услуг холодного водоснабжения и водоотведения в г.Владимир</t>
  </si>
  <si>
    <t>Оказание услуг холодного водоснабжения и  водоотведения в г.Александров</t>
  </si>
  <si>
    <t>Оказание услуг холодного водоснабжения и водоотведения в г.Гороховец</t>
  </si>
  <si>
    <t>Оказание услуг холодного водоснабжения и водоотведения в г. Кольчугино</t>
  </si>
  <si>
    <t>Оказание услуг холодного водоснабжения и водоотведения в г.Киржач</t>
  </si>
  <si>
    <t>Оказание услуг холодного водоснабжения и водоотведения г.Ковров</t>
  </si>
  <si>
    <t>Оказание услуг холодного водоснабжения и водоотведения в г.Муром</t>
  </si>
  <si>
    <t>Оказание услуг холодного водоснабжения и водоотведения в г.Петушки</t>
  </si>
  <si>
    <t>Оказание услуг по подаче холодной (питьевой) воды и приему сточных вод в г.Собинка</t>
  </si>
  <si>
    <t>Оказание услуг холодного водоснабжения в г.Судогда</t>
  </si>
  <si>
    <t>Оказание услуг водоотведения в г.Судогда</t>
  </si>
  <si>
    <t>Оказание услуг холодного водоснабжения и водоотведения в г.Ю-Польский</t>
  </si>
  <si>
    <t xml:space="preserve">06-31/5 </t>
  </si>
  <si>
    <t>157 0113 15 4 07 92700 244</t>
  </si>
  <si>
    <t>157 0113 23 4 01 92020 244</t>
  </si>
  <si>
    <t>157 0113 12 1 Р3 08300 244</t>
  </si>
  <si>
    <t>19.20.21.125</t>
  </si>
  <si>
    <t>157 0113 15 4 07 90019 244</t>
  </si>
  <si>
    <t>17.12.14.129</t>
  </si>
  <si>
    <t>157 0113 15 4 07 90020 242</t>
  </si>
  <si>
    <t>Оказание услуг местной и внутризоновой телефонной связи</t>
  </si>
  <si>
    <t>26.20.15.000</t>
  </si>
  <si>
    <t>Поставка моноблоков</t>
  </si>
  <si>
    <t>26.30.11.110</t>
  </si>
  <si>
    <t>Поставка коммутаторов для ЛВС</t>
  </si>
  <si>
    <t xml:space="preserve">157 0113 15 4 07 92704 242  157 0113 15 4 07 92703 242    157 0113 23 4 01 92020 242    </t>
  </si>
  <si>
    <t>26.30.23.000</t>
  </si>
  <si>
    <t xml:space="preserve">Поставка расходных материалов к офисному оборудованию  </t>
  </si>
  <si>
    <t>26.20.40.190</t>
  </si>
  <si>
    <t>Оказание услуг по ремонту и техническому обслуживанию периферийного оборудования</t>
  </si>
  <si>
    <t>157 0113 15 4 07 90019 242</t>
  </si>
  <si>
    <t>27.20.</t>
  </si>
  <si>
    <t>Поставка аккумуляторных батарей для источников 
бесперебойного питания для серверного оборудования</t>
  </si>
  <si>
    <t>61.10.43.000</t>
  </si>
  <si>
    <t>Оказание услуг по предоставлению доступа к глобальной сети "Интернет"</t>
  </si>
  <si>
    <t>Оказание услуг по предоставлению доступа к глобальной сети "Интернет" (районы)</t>
  </si>
  <si>
    <t>61.10.30.110</t>
  </si>
  <si>
    <t xml:space="preserve">Оказание услуг по передаче данных для целей цифровой телефонии </t>
  </si>
  <si>
    <t>61.90.10.150</t>
  </si>
  <si>
    <t>Предоставление правительственной  специальной документальной связи</t>
  </si>
  <si>
    <t>п.6 ч.1 ст.93 44-ФЗ</t>
  </si>
  <si>
    <t>53.20.11.212</t>
  </si>
  <si>
    <t>62.03.12.130</t>
  </si>
  <si>
    <t>Закупки на 2023 год</t>
  </si>
  <si>
    <t>Оказание услуг по адаптации (актуализации) и сопровождению справочно-правовой системы «КонсультантПлюс»</t>
  </si>
  <si>
    <t>1</t>
  </si>
  <si>
    <t>2</t>
  </si>
  <si>
    <t>3</t>
  </si>
  <si>
    <t>4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</si>
  <si>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</si>
  <si>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</si>
  <si>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</si>
  <si>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</si>
  <si>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</si>
  <si>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</si>
  <si>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</si>
  <si>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</si>
  <si>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</si>
  <si>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247</t>
  </si>
  <si>
    <t>33200381000231</t>
  </si>
  <si>
    <t>308</t>
  </si>
  <si>
    <t>48</t>
  </si>
  <si>
    <t>6820</t>
  </si>
  <si>
    <t>244</t>
  </si>
  <si>
    <t>587</t>
  </si>
  <si>
    <t>211</t>
  </si>
  <si>
    <t>325</t>
  </si>
  <si>
    <t>6193</t>
  </si>
  <si>
    <t>976</t>
  </si>
  <si>
    <t>93</t>
  </si>
  <si>
    <t>143</t>
  </si>
  <si>
    <t>74</t>
  </si>
  <si>
    <t>242</t>
  </si>
  <si>
    <t>102337</t>
  </si>
  <si>
    <t>15701131590190019242</t>
  </si>
  <si>
    <t>61.10</t>
  </si>
  <si>
    <t>15701131590190019244</t>
  </si>
  <si>
    <t>16/2</t>
  </si>
  <si>
    <t>157</t>
  </si>
  <si>
    <t>0128100001122000016</t>
  </si>
  <si>
    <t>0128100001122000020</t>
  </si>
  <si>
    <t>0128100001122000019</t>
  </si>
  <si>
    <t>0128100001122000018</t>
  </si>
  <si>
    <t>0128100001122000017</t>
  </si>
  <si>
    <t>0128100001122000013</t>
  </si>
  <si>
    <t>0128100001122000014</t>
  </si>
  <si>
    <t>0128100001122000015</t>
  </si>
  <si>
    <r>
      <t>Оказание услуг по передаче электрической энергии (</t>
    </r>
    <r>
      <rPr>
        <b/>
        <sz val="6"/>
        <color theme="1"/>
        <rFont val="Times New Roman"/>
        <family val="1"/>
        <charset val="204"/>
      </rPr>
      <t>г.Владимир</t>
    </r>
    <r>
      <rPr>
        <sz val="6"/>
        <color theme="1"/>
        <rFont val="Times New Roman"/>
        <family val="1"/>
        <charset val="204"/>
      </rPr>
      <t>, Гусь-Хрустальный, Ковров, Петушки, Собинка, Судогда)</t>
    </r>
  </si>
  <si>
    <r>
      <t xml:space="preserve">Оказание услуг по передаче электрической энергии (г.Александров, Вязники, Гороховец, Меленки, Муром, </t>
    </r>
    <r>
      <rPr>
        <b/>
        <sz val="6"/>
        <color theme="1"/>
        <rFont val="Times New Roman"/>
        <family val="1"/>
        <charset val="204"/>
      </rPr>
      <t>Ю-Польский</t>
    </r>
    <r>
      <rPr>
        <sz val="6"/>
        <color theme="1"/>
        <rFont val="Times New Roman"/>
        <family val="1"/>
        <charset val="204"/>
      </rPr>
      <t>)</t>
    </r>
  </si>
  <si>
    <r>
      <t xml:space="preserve">Тепловая энергия в горячей воде (паре) для отопления, горячего водоснабжения, вентиляции, технологических нужд                                </t>
    </r>
    <r>
      <rPr>
        <sz val="6"/>
        <color rgb="FFFF0000"/>
        <rFont val="Times New Roman"/>
        <family val="1"/>
        <charset val="204"/>
      </rPr>
      <t xml:space="preserve"> (объединенный Теплогаз: Г-Х, Ковров, Петушки, Муром, Собинка, Гороховец, Киржач, Красная Горбатка)</t>
    </r>
  </si>
  <si>
    <r>
      <t xml:space="preserve">Услуга по перевозке пассажиров легковым автомобильным транспортом </t>
    </r>
    <r>
      <rPr>
        <sz val="6"/>
        <color rgb="FFFF0000"/>
        <rFont val="Times New Roman"/>
        <family val="1"/>
        <charset val="204"/>
      </rPr>
      <t>(Лючина раб. Сила)</t>
    </r>
  </si>
  <si>
    <r>
      <t xml:space="preserve">Услуга по перевозке пассажиров легковым автомобильным транспортом </t>
    </r>
    <r>
      <rPr>
        <sz val="6"/>
        <color rgb="FFFF0000"/>
        <rFont val="Times New Roman"/>
        <family val="1"/>
        <charset val="204"/>
      </rPr>
      <t>(Спиридогова с/х ЛПХ)</t>
    </r>
  </si>
  <si>
    <r>
      <t xml:space="preserve">Услуга по перевозке пассажиров легковым автомобильным транспортом </t>
    </r>
    <r>
      <rPr>
        <sz val="6"/>
        <color rgb="FFFF0000"/>
        <rFont val="Times New Roman"/>
        <family val="1"/>
        <charset val="204"/>
      </rPr>
      <t>(Лючина ИКТ)</t>
    </r>
  </si>
  <si>
    <r>
      <t>Услуга по перевозке пассажиров легковым автомобильным транспортом для обеспечения работ при проведении Выборочного федерального статистического наблюдения состояния здоровья населения</t>
    </r>
    <r>
      <rPr>
        <sz val="6"/>
        <color rgb="FFFF0000"/>
        <rFont val="Times New Roman"/>
        <family val="1"/>
        <charset val="204"/>
      </rPr>
      <t xml:space="preserve"> (Нечаева СЗН)</t>
    </r>
  </si>
  <si>
    <r>
      <t xml:space="preserve">Оказание услуг по обращению с твердыми коммунальными отходами </t>
    </r>
    <r>
      <rPr>
        <sz val="6"/>
        <color rgb="FFFF0000"/>
        <rFont val="Times New Roman"/>
        <family val="1"/>
        <charset val="204"/>
      </rPr>
      <t xml:space="preserve"> (Биотехнологии Владимир, Ковров)</t>
    </r>
  </si>
  <si>
    <r>
      <t xml:space="preserve">Оказание услуг по обращению с твердыми коммунальными отходами </t>
    </r>
    <r>
      <rPr>
        <sz val="6"/>
        <color rgb="FFFF0000"/>
        <rFont val="Times New Roman"/>
        <family val="1"/>
        <charset val="204"/>
      </rPr>
      <t xml:space="preserve"> (Хартия 6 районов)</t>
    </r>
  </si>
  <si>
    <r>
      <t xml:space="preserve">Оказание услуг по обращению с твердыми коммунальными отходами </t>
    </r>
    <r>
      <rPr>
        <sz val="6"/>
        <color rgb="FFFF0000"/>
        <rFont val="Times New Roman"/>
        <family val="1"/>
        <charset val="204"/>
      </rPr>
      <t xml:space="preserve"> (Экотранс Муром)</t>
    </r>
  </si>
  <si>
    <t>Закупки на 2024 год</t>
  </si>
  <si>
    <t>1570-п</t>
  </si>
  <si>
    <t>530/22</t>
  </si>
  <si>
    <t>12808</t>
  </si>
  <si>
    <t>92/23-ВК</t>
  </si>
  <si>
    <t>ЛБО 2023</t>
  </si>
  <si>
    <t>ЛБО 2024</t>
  </si>
  <si>
    <t>100</t>
  </si>
  <si>
    <t xml:space="preserve">157 0113 15 4 07 90019 244 </t>
  </si>
  <si>
    <t xml:space="preserve">157 0113 15 4 07 90020 244 </t>
  </si>
  <si>
    <r>
      <t>Заключение договоров гражданско-правового характера  для выполнения работ по подготовке, обработке материалов  при проведении  выборочного федерального статистического наблюдения по вопросам использования населением</t>
    </r>
    <r>
      <rPr>
        <b/>
        <sz val="8"/>
        <color rgb="FF000000"/>
        <rFont val="Tahoma"/>
        <family val="2"/>
        <charset val="204"/>
      </rPr>
      <t xml:space="preserve"> информационных технологий и информационно-телекоммуникационных сетей</t>
    </r>
  </si>
  <si>
    <t>19.20.21.300</t>
  </si>
  <si>
    <t>Поставка дизельного топлива для дизель-генераторной установки</t>
  </si>
  <si>
    <t>1-17-00117336-0033</t>
  </si>
  <si>
    <t>Поставка запасных частей и комплектующих для вычислительной техники, оргтехники</t>
  </si>
  <si>
    <t>157 0113 15 4 07 90020 242 14</t>
  </si>
  <si>
    <t>1-18-00117336-0017</t>
  </si>
  <si>
    <t>Поставка запасных частей и комплектующих для вычислительной техники, оргтехники для обеспечения работ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</si>
  <si>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157 0113 15 4 07 92703 242 14</t>
  </si>
  <si>
    <t>1-18-00117336-0019</t>
  </si>
  <si>
    <t>Поставка запасных частей и комплектующих для вычислительной техники, оргтехники для обеспечения работ при проведении выборочного наблюдения доходов населения и участия в социальных программах</t>
  </si>
  <si>
    <t>1-18-00117336-0021</t>
  </si>
  <si>
    <t>Поставка запасных частей и комплектующих для вычислительной техники, оргтехники для обеспечения работ при проведении выборочного наблюдения комплексного наблюдения условий жизни населения</t>
  </si>
  <si>
    <t>1-18-00117336-0027</t>
  </si>
  <si>
    <t>Поставка запасных частей и комплектующих для вычислительной техники, оргтехники для обеспечения работ при проведении 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</t>
  </si>
  <si>
    <t>157 0113 23 4 01 92020 242 14</t>
  </si>
  <si>
    <t>1-19-00117336-0006</t>
  </si>
  <si>
    <t>Оказание услуг сотовой связи для обеспечения работ при проведении выборочного наблюдения доходов населения и участия в социальных программах</t>
  </si>
  <si>
    <t>61.20.11.000</t>
  </si>
  <si>
    <t>1-20-00117336-0009</t>
  </si>
  <si>
    <t>Оказание услуг сотовой связи для обеспечения работ при проведении комплексного наблюдения условий жизни населения</t>
  </si>
  <si>
    <t>1-20-00117336-0071</t>
  </si>
  <si>
    <t>Поставка расходных материалов к офисному оборудованию для обеспечения работ при проведении выборочного статистического наблюдения состояния здоровья населения</t>
  </si>
  <si>
    <t>157 0113 15 2 P3 08300 242 14</t>
  </si>
  <si>
    <t>1-20-00117336-0120</t>
  </si>
  <si>
    <t>Оказание услуг по техническому обслуживанию и ремонту коммуникационного оборудования</t>
  </si>
  <si>
    <t>95.12.10.000</t>
  </si>
  <si>
    <t>1-21-00117336-0012</t>
  </si>
  <si>
    <t>Поставка запасных частей и комплектующих для вычислительной техники, оргтехники для обеспечения работ при проведении выборочного наблюдения рациона питания населения</t>
  </si>
  <si>
    <t>1-21-00117336-0038</t>
  </si>
  <si>
    <t>Оказание услуг сотовой связи для обеспечения работ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</si>
  <si>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1-22-00117336-0010</t>
  </si>
  <si>
    <t>Поставка запасных частей и комплектующих для вычислительной техники, оргтехники для обеспечения работ при проведении выборочного наблюдения использования суточного фонда времени населением</t>
  </si>
  <si>
    <t>1-22-00117336-0011</t>
  </si>
  <si>
    <t>Оказание услуг сотовой связи для обеспечения работ при проведении выборочного наблюдения использования суточного фонда времени населением</t>
  </si>
  <si>
    <t>1-22-00117336-0017</t>
  </si>
  <si>
    <t>1-22-00117336-0018</t>
  </si>
  <si>
    <t>Оказание услуг сотовой связи для обеспечения работ при проведении выборочного наблюдения рациона питания населения</t>
  </si>
  <si>
    <t>1-23-00117336-0002</t>
  </si>
  <si>
    <t>1-23-00117336-0026</t>
  </si>
  <si>
    <t>Оказание услуг по предоставлению мобильного интернета</t>
  </si>
  <si>
    <t>61.20.49.000</t>
  </si>
  <si>
    <t>1-23-00117336-0027</t>
  </si>
  <si>
    <t>Поставка модемов</t>
  </si>
  <si>
    <t>26.30.11.120</t>
  </si>
  <si>
    <t>310</t>
  </si>
  <si>
    <t>1-17-00117336-0015</t>
  </si>
  <si>
    <t>Оказание услуг по адаптации (актуализации) и сопровождению справочно-правовой системы КонсультантПлюс</t>
  </si>
  <si>
    <t>63.99.10.190</t>
  </si>
  <si>
    <t>1-17-00117336-0017</t>
  </si>
  <si>
    <t>Оказание услуг по предоставлению правительственной специальной связи</t>
  </si>
  <si>
    <t>61.10.30.120</t>
  </si>
  <si>
    <t>157 0113 15 4 07 90019 242 14</t>
  </si>
  <si>
    <t>1-17-00117336-0019</t>
  </si>
  <si>
    <t>Оказание услуг связи по предоставлению проводного доступа к сети Интернет</t>
  </si>
  <si>
    <t>1-17-00117336-0021</t>
  </si>
  <si>
    <t>1-20-00117336-0082</t>
  </si>
  <si>
    <t>Поставка аккумуляторных батарей для источников бесперебойного питания для серверного оборудования</t>
  </si>
  <si>
    <t>27.20.23.190</t>
  </si>
  <si>
    <t>1-20-00117336-0140</t>
  </si>
  <si>
    <t>Оказание услуг по передаче данных для целей цифровой телефонии</t>
  </si>
  <si>
    <t>1-20-00117336-0142</t>
  </si>
  <si>
    <t>Оказание услуг по передаче данных для целей цифровой телефонии для обеспечения работ при проведении выборочного наблюдения доходов населения и участия в социальных программах</t>
  </si>
  <si>
    <t>1-20-00117336-0143</t>
  </si>
  <si>
    <t>Оказание услуг по передаче данных для целей цифровой телефонии для обеспечения работ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</si>
  <si>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1-20-00117336-0145</t>
  </si>
  <si>
    <t>Оказание услуг по передаче данных для целей цифровой телефонии для обеспечения работ при проведении выборочного статистического наблюдения состояния здоровья населения</t>
  </si>
  <si>
    <t>1-21-00117336-0011</t>
  </si>
  <si>
    <t>Оказание услуг по передаче данных для целей цифровой телефонии для обеспечения работ при проведении выборочного наблюдения рациона питания населения</t>
  </si>
  <si>
    <t>1-22-00117336-0003</t>
  </si>
  <si>
    <t>Поставка компьютеров персональных настольных (моноблоков)</t>
  </si>
  <si>
    <t>1-22-00117336-0004</t>
  </si>
  <si>
    <t>Оказание услуг по предоставлению местной телефонной связи</t>
  </si>
  <si>
    <t>61.10.11.120</t>
  </si>
  <si>
    <t>1-22-00117336-0064</t>
  </si>
  <si>
    <t>Поставка многофункциональных устройств</t>
  </si>
  <si>
    <t>26.20.18.000</t>
  </si>
  <si>
    <t>1-22-00117336-0065</t>
  </si>
  <si>
    <t>Оказание услуг по ремонту и техническому обслуживанию компьютеров и периферийного оборудования</t>
  </si>
  <si>
    <t>95.11.10.190</t>
  </si>
  <si>
    <t>1-23-00117336-0001</t>
  </si>
  <si>
    <t>Поставка источников бесперебойного питания для серверного оборудования</t>
  </si>
  <si>
    <t>26.20.40.110</t>
  </si>
  <si>
    <t>1332810321023000010</t>
  </si>
  <si>
    <t>1332810321023000005</t>
  </si>
  <si>
    <t>1332810321023000003</t>
  </si>
  <si>
    <t xml:space="preserve">1332810321023000002 </t>
  </si>
  <si>
    <t>1332810321023000001</t>
  </si>
  <si>
    <t xml:space="preserve">1332810321023000007 </t>
  </si>
  <si>
    <t>1332810321023000008</t>
  </si>
  <si>
    <t>1332810321023000006</t>
  </si>
  <si>
    <t>1332810321022000054</t>
  </si>
  <si>
    <t>1332810321022000055</t>
  </si>
  <si>
    <t>1332810321022000048</t>
  </si>
  <si>
    <t>1332810321022000051</t>
  </si>
  <si>
    <t>1332810321022000052</t>
  </si>
  <si>
    <t>1332810321022000050</t>
  </si>
  <si>
    <t>1332810321022000047</t>
  </si>
  <si>
    <t>1332810321022000045</t>
  </si>
  <si>
    <t>1332810321022000044</t>
  </si>
  <si>
    <t>1332810321022000046 </t>
  </si>
  <si>
    <t>1332810321022000049</t>
  </si>
  <si>
    <r>
      <t xml:space="preserve">Услуга по перевозке пассажиров легковым автомобильным транспортом для выполнения работ при проведении выборочного обследования </t>
    </r>
    <r>
      <rPr>
        <b/>
        <sz val="6"/>
        <color theme="1"/>
        <rFont val="Times New Roman"/>
        <family val="1"/>
        <charset val="204"/>
      </rPr>
      <t xml:space="preserve">рабочей силы </t>
    </r>
    <r>
      <rPr>
        <b/>
        <sz val="6"/>
        <color rgb="FFFF0000"/>
        <rFont val="Times New Roman"/>
        <family val="1"/>
        <charset val="204"/>
      </rPr>
      <t xml:space="preserve"> (Лючина)</t>
    </r>
  </si>
  <si>
    <t>158 0113 15 4 07 90020 242  157 0113 15 4 07 92703 242   157 0113 15 2 P3 08300 242</t>
  </si>
  <si>
    <t>516/Вл</t>
  </si>
  <si>
    <t xml:space="preserve">1332810321022000053 </t>
  </si>
  <si>
    <r>
      <t>1-23-00117336-00</t>
    </r>
    <r>
      <rPr>
        <sz val="8"/>
        <rFont val="Tahoma"/>
        <family val="2"/>
        <charset val="204"/>
      </rPr>
      <t>28</t>
    </r>
  </si>
  <si>
    <r>
      <t>1-23-00117336-00</t>
    </r>
    <r>
      <rPr>
        <sz val="8"/>
        <rFont val="Tahoma"/>
        <family val="2"/>
        <charset val="204"/>
      </rPr>
      <t>29</t>
    </r>
  </si>
  <si>
    <t>октябрь</t>
  </si>
  <si>
    <t>июль</t>
  </si>
  <si>
    <t>апрель</t>
  </si>
  <si>
    <r>
      <t xml:space="preserve">Заключение договоров гражданско-правового характера  для выполнения работ при подготовке, проведении и подведении итогов выборочного наблюдения </t>
    </r>
    <r>
      <rPr>
        <b/>
        <sz val="8"/>
        <color rgb="FF000000"/>
        <rFont val="Tahoma"/>
        <family val="2"/>
        <charset val="204"/>
      </rPr>
      <t>качества и доступности услуг</t>
    </r>
    <r>
      <rPr>
        <sz val="8"/>
        <color rgb="FF000000"/>
        <rFont val="Tahoma"/>
        <family val="2"/>
        <charset val="204"/>
      </rPr>
      <t xml:space="preserve"> в сферах образования, здравоохранения и социального обслуживания,</t>
    </r>
    <r>
      <rPr>
        <sz val="8"/>
        <color rgb="FF000000"/>
        <rFont val="Tahoma"/>
        <family val="2"/>
        <charset val="204"/>
      </rPr>
      <t xml:space="preserve"> содействия занятости населения</t>
    </r>
  </si>
  <si>
    <r>
      <t xml:space="preserve">Компенсация понесенных расходов физическим лицом при выполнении работ </t>
    </r>
    <r>
      <rPr>
        <b/>
        <sz val="8"/>
        <color rgb="FF000000"/>
        <rFont val="Tahoma"/>
        <family val="2"/>
        <charset val="204"/>
      </rPr>
      <t xml:space="preserve"> качества и доступности услуг</t>
    </r>
    <r>
      <rPr>
        <sz val="8"/>
        <color rgb="FF000000"/>
        <rFont val="Tahoma"/>
        <family val="2"/>
        <charset val="204"/>
      </rPr>
      <t xml:space="preserve"> в сфере образования, здравоохранения и социального обслуживания, содействия занятости населения в 2023 году</t>
    </r>
  </si>
  <si>
    <r>
      <t xml:space="preserve">Компенсация понесенных расходов физическим лицом при выполнении работ при подготовке, проведении и подведении итогов выборочного статистического наблюдения </t>
    </r>
    <r>
      <rPr>
        <b/>
        <sz val="8"/>
        <color rgb="FF000000"/>
        <rFont val="Tahoma"/>
        <family val="2"/>
        <charset val="204"/>
      </rPr>
      <t>состояния здоровья населения</t>
    </r>
  </si>
  <si>
    <r>
      <t>Услуги по перевозке пассажиров легковым автомобильным транспортом при подготовке, проведении и подведении итогов  выборочного наблюдения</t>
    </r>
    <r>
      <rPr>
        <b/>
        <sz val="8"/>
        <color rgb="FF000000"/>
        <rFont val="Tahoma"/>
        <family val="2"/>
        <charset val="204"/>
      </rPr>
      <t xml:space="preserve"> качества и доступности услуг</t>
    </r>
    <r>
      <rPr>
        <sz val="8"/>
        <color rgb="FF000000"/>
        <rFont val="Tahoma"/>
        <family val="2"/>
        <charset val="204"/>
      </rPr>
      <t xml:space="preserve"> в сферах образования, здравоохранения и социального обслуживания, содействия занятости населения </t>
    </r>
    <r>
      <rPr>
        <b/>
        <sz val="8"/>
        <color rgb="FFFF0000"/>
        <rFont val="Tahoma"/>
        <family val="2"/>
        <charset val="204"/>
      </rPr>
      <t>(Евсеева)</t>
    </r>
  </si>
  <si>
    <r>
      <t xml:space="preserve">Услуги по перевозке пассажиров легковым автомобильным транспортом при подготовке, проведении и подведении итогов выборочного статистического наблюдения </t>
    </r>
    <r>
      <rPr>
        <b/>
        <sz val="8"/>
        <color rgb="FF000000"/>
        <rFont val="Tahoma"/>
        <family val="2"/>
        <charset val="204"/>
      </rPr>
      <t xml:space="preserve">состояния здоровья населения </t>
    </r>
    <r>
      <rPr>
        <b/>
        <sz val="8"/>
        <color rgb="FFFF0000"/>
        <rFont val="Tahoma"/>
        <family val="2"/>
        <charset val="204"/>
      </rPr>
      <t>(Нечаева)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</si>
  <si>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наблюдения </t>
    </r>
    <r>
      <rPr>
        <b/>
        <sz val="8"/>
        <color rgb="FF000000"/>
        <rFont val="Tahoma"/>
        <family val="2"/>
        <charset val="204"/>
      </rPr>
      <t>рациона питания населения</t>
    </r>
    <r>
      <rPr>
        <sz val="8"/>
        <color rgb="FF000000"/>
        <rFont val="Tahoma"/>
        <family val="2"/>
        <charset val="204"/>
      </rPr>
      <t xml:space="preserve"> </t>
    </r>
    <r>
      <rPr>
        <b/>
        <sz val="8"/>
        <color rgb="FFFF0000"/>
        <rFont val="Tahoma"/>
        <family val="2"/>
        <charset val="204"/>
      </rPr>
      <t>(Евсеева)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</si>
  <si>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наблюдения </t>
    </r>
    <r>
      <rPr>
        <b/>
        <sz val="8"/>
        <color rgb="FF000000"/>
        <rFont val="Tahoma"/>
        <family val="2"/>
        <charset val="204"/>
      </rPr>
      <t>доходов</t>
    </r>
    <r>
      <rPr>
        <sz val="8"/>
        <color rgb="FF000000"/>
        <rFont val="Tahoma"/>
        <family val="2"/>
        <charset val="204"/>
      </rPr>
      <t xml:space="preserve"> населения и участия в социальных программах</t>
    </r>
  </si>
  <si>
    <r>
      <t xml:space="preserve">Услуга по перевозке пассажиров легковым автомобильным транспортом для выполнения работ при проведении выборочного обследования </t>
    </r>
    <r>
      <rPr>
        <b/>
        <sz val="8"/>
        <color rgb="FF000000"/>
        <rFont val="Tahoma"/>
        <family val="2"/>
        <charset val="204"/>
      </rPr>
      <t>рабочей силы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</si>
  <si>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обследования </t>
    </r>
    <r>
      <rPr>
        <b/>
        <sz val="8"/>
        <color rgb="FF000000"/>
        <rFont val="Tahoma"/>
        <family val="2"/>
        <charset val="204"/>
      </rPr>
      <t>сельскохозяйственной деятельности личных подсобных</t>
    </r>
    <r>
      <rPr>
        <sz val="8"/>
        <color rgb="FF000000"/>
        <rFont val="Tahoma"/>
        <family val="2"/>
        <charset val="204"/>
      </rPr>
      <t xml:space="preserve"> и других индивидуальных хозяйств граждан</t>
    </r>
  </si>
  <si>
    <r>
      <t>Услуга по перевозке пассажиров легковым автомобильным транспортом при подготовке, проведении и подведении итогов выборочного федерального статистического наблюдения по вопросам использования населением</t>
    </r>
    <r>
      <rPr>
        <b/>
        <sz val="8"/>
        <color rgb="FF000000"/>
        <rFont val="Tahoma"/>
        <family val="2"/>
        <charset val="204"/>
      </rPr>
      <t xml:space="preserve"> информационных технологий и информационно-телекоммуникационных сетей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</si>
  <si>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наблюдения участия </t>
    </r>
    <r>
      <rPr>
        <b/>
        <sz val="8"/>
        <color rgb="FF000000"/>
        <rFont val="Tahoma"/>
        <family val="2"/>
        <charset val="204"/>
      </rPr>
      <t>населения в непрерывном образовании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</si>
  <si>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обследования </t>
    </r>
    <r>
      <rPr>
        <b/>
        <sz val="8"/>
        <color rgb="FF000000"/>
        <rFont val="Tahoma"/>
        <family val="2"/>
        <charset val="204"/>
      </rPr>
      <t>рабочей силы</t>
    </r>
  </si>
  <si>
    <t>1-23-00117336-0030</t>
  </si>
  <si>
    <t>1-23-00117336-0031</t>
  </si>
  <si>
    <t>1-23-00117336-0032</t>
  </si>
  <si>
    <t>1-23-00117336-0033</t>
  </si>
  <si>
    <t>1-23-00117336-0034</t>
  </si>
  <si>
    <t>1-23-00117336-0035</t>
  </si>
  <si>
    <t>1-23-00117336-0036</t>
  </si>
  <si>
    <t>1-23-00117336-0037</t>
  </si>
  <si>
    <r>
      <t xml:space="preserve">Поставка канцелярского клея для подготовки и проведения выборочного наблюдение </t>
    </r>
    <r>
      <rPr>
        <b/>
        <sz val="8"/>
        <color rgb="FF000000"/>
        <rFont val="Tahoma"/>
        <family val="2"/>
        <charset val="204"/>
      </rPr>
      <t>качества и доступности услуг</t>
    </r>
    <r>
      <rPr>
        <sz val="8"/>
        <color rgb="FF000000"/>
        <rFont val="Tahoma"/>
        <family val="2"/>
        <charset val="204"/>
      </rPr>
      <t xml:space="preserve"> в сфере образования, здравоохранения и социального обслуживания, содействия занятости населения</t>
    </r>
  </si>
  <si>
    <r>
      <t>Поставка канцелярского клея для подготовки и проведения выборочного наблюдение</t>
    </r>
    <r>
      <rPr>
        <b/>
        <sz val="8"/>
        <color rgb="FF000000"/>
        <rFont val="Tahoma"/>
        <family val="2"/>
        <charset val="204"/>
      </rPr>
      <t xml:space="preserve"> рациона питания</t>
    </r>
    <r>
      <rPr>
        <sz val="8"/>
        <color rgb="FF000000"/>
        <rFont val="Tahoma"/>
        <family val="2"/>
        <charset val="204"/>
      </rPr>
      <t xml:space="preserve"> населения </t>
    </r>
  </si>
  <si>
    <t>20.52.10.190</t>
  </si>
  <si>
    <r>
      <t xml:space="preserve">Поставка канцелярского клея для подготовки и проведения выборочного наблюдение </t>
    </r>
    <r>
      <rPr>
        <b/>
        <sz val="8"/>
        <color rgb="FF000000"/>
        <rFont val="Tahoma"/>
        <family val="2"/>
        <charset val="204"/>
      </rPr>
      <t xml:space="preserve"> доходов</t>
    </r>
    <r>
      <rPr>
        <sz val="8"/>
        <color rgb="FF000000"/>
        <rFont val="Tahoma"/>
        <family val="2"/>
        <charset val="204"/>
      </rPr>
      <t xml:space="preserve"> населения и участия в социальных программах</t>
    </r>
  </si>
  <si>
    <t>32.50.50.190</t>
  </si>
  <si>
    <r>
      <t xml:space="preserve">Поставка бахил для подготовки и проведения выборочного наблюдение </t>
    </r>
    <r>
      <rPr>
        <b/>
        <sz val="8"/>
        <color rgb="FF000000"/>
        <rFont val="Tahoma"/>
        <family val="2"/>
        <charset val="204"/>
      </rPr>
      <t xml:space="preserve">качества и доступности услуг </t>
    </r>
    <r>
      <rPr>
        <sz val="8"/>
        <color rgb="FF000000"/>
        <rFont val="Tahoma"/>
        <family val="2"/>
        <charset val="204"/>
      </rPr>
      <t>в сфере образования, здравоохранения и социального обслуживания, содействия занятости населения</t>
    </r>
  </si>
  <si>
    <t xml:space="preserve">1332810321023000023 </t>
  </si>
  <si>
    <t>65/2023</t>
  </si>
  <si>
    <t>1332810321023000012</t>
  </si>
  <si>
    <t>ЦОт003/2023</t>
  </si>
  <si>
    <t>1332810321023000016</t>
  </si>
  <si>
    <t>1332810321023000019</t>
  </si>
  <si>
    <t xml:space="preserve">1332810321023000015 </t>
  </si>
  <si>
    <t>ТЭ1801-02589</t>
  </si>
  <si>
    <t>1332810321023000013</t>
  </si>
  <si>
    <t>19</t>
  </si>
  <si>
    <t xml:space="preserve"> 1332810321023000020</t>
  </si>
  <si>
    <t>1332810321023000021</t>
  </si>
  <si>
    <t xml:space="preserve"> 1332810321023000022</t>
  </si>
  <si>
    <t>1742</t>
  </si>
  <si>
    <t>1332810321023000018</t>
  </si>
  <si>
    <t xml:space="preserve"> 1332810321023000027</t>
  </si>
  <si>
    <t>Содержание и ремонт общего имущества здания (Судогда)</t>
  </si>
  <si>
    <t>Возмещение затрат по оплате услуг по содержанию и текущему ремонту общего имущества (Кольчугино)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</si>
</sst>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9C65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9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2" fillId="18" borderId="0" applyNumberFormat="0" applyBorder="0" applyAlignment="0" applyProtection="0"/>
    <xf numFmtId="164" fontId="20" fillId="0" borderId="0"/>
  </cellStyleXfs>
  <cellXfs count="37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8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10" borderId="2" xfId="0" applyFill="1" applyBorder="1" applyAlignment="1">
      <alignment horizontal="left"/>
    </xf>
    <xf numFmtId="4" fontId="6" fillId="10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4" fontId="6" fillId="11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6" fillId="10" borderId="2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/>
    </xf>
    <xf numFmtId="4" fontId="6" fillId="11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4" fontId="6" fillId="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3" borderId="2" xfId="0" applyFill="1" applyBorder="1" applyAlignment="1">
      <alignment horizontal="left"/>
    </xf>
    <xf numFmtId="0" fontId="0" fillId="14" borderId="2" xfId="0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13" borderId="1" xfId="0" applyFont="1" applyFill="1" applyBorder="1" applyAlignment="1">
      <alignment horizontal="center" vertical="center" wrapText="1"/>
    </xf>
    <xf numFmtId="4" fontId="3" fillId="13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right" vertical="center"/>
    </xf>
    <xf numFmtId="4" fontId="3" fillId="1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Border="1"/>
    <xf numFmtId="0" fontId="9" fillId="0" borderId="2" xfId="0" applyFont="1" applyBorder="1"/>
    <xf numFmtId="0" fontId="10" fillId="0" borderId="2" xfId="0" applyFont="1" applyBorder="1"/>
    <xf numFmtId="4" fontId="9" fillId="0" borderId="2" xfId="0" applyNumberFormat="1" applyFont="1" applyBorder="1"/>
    <xf numFmtId="0" fontId="10" fillId="10" borderId="2" xfId="0" applyFont="1" applyFill="1" applyBorder="1"/>
    <xf numFmtId="4" fontId="9" fillId="10" borderId="2" xfId="0" applyNumberFormat="1" applyFont="1" applyFill="1" applyBorder="1"/>
    <xf numFmtId="0" fontId="10" fillId="15" borderId="2" xfId="0" applyFont="1" applyFill="1" applyBorder="1"/>
    <xf numFmtId="4" fontId="9" fillId="15" borderId="2" xfId="0" applyNumberFormat="1" applyFont="1" applyFill="1" applyBorder="1"/>
    <xf numFmtId="0" fontId="10" fillId="13" borderId="2" xfId="0" applyFont="1" applyFill="1" applyBorder="1"/>
    <xf numFmtId="4" fontId="9" fillId="13" borderId="2" xfId="0" applyNumberFormat="1" applyFont="1" applyFill="1" applyBorder="1"/>
    <xf numFmtId="0" fontId="10" fillId="16" borderId="2" xfId="0" applyFont="1" applyFill="1" applyBorder="1"/>
    <xf numFmtId="4" fontId="9" fillId="16" borderId="2" xfId="0" applyNumberFormat="1" applyFont="1" applyFill="1" applyBorder="1"/>
    <xf numFmtId="0" fontId="10" fillId="17" borderId="2" xfId="0" applyFont="1" applyFill="1" applyBorder="1"/>
    <xf numFmtId="4" fontId="9" fillId="17" borderId="2" xfId="0" applyNumberFormat="1" applyFont="1" applyFill="1" applyBorder="1"/>
    <xf numFmtId="0" fontId="10" fillId="3" borderId="2" xfId="0" applyFont="1" applyFill="1" applyBorder="1"/>
    <xf numFmtId="4" fontId="9" fillId="3" borderId="2" xfId="0" applyNumberFormat="1" applyFont="1" applyFill="1" applyBorder="1"/>
    <xf numFmtId="0" fontId="11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2" fontId="15" fillId="5" borderId="2" xfId="0" applyNumberFormat="1" applyFont="1" applyFill="1" applyBorder="1" applyAlignment="1">
      <alignment horizontal="center" vertical="center" wrapText="1"/>
    </xf>
    <xf numFmtId="49" fontId="17" fillId="5" borderId="5" xfId="0" applyNumberFormat="1" applyFont="1" applyFill="1" applyBorder="1" applyAlignment="1">
      <alignment horizontal="center" vertical="center" wrapText="1"/>
    </xf>
    <xf numFmtId="14" fontId="17" fillId="5" borderId="2" xfId="0" applyNumberFormat="1" applyFont="1" applyFill="1" applyBorder="1" applyAlignment="1">
      <alignment horizontal="center" vertical="center" wrapText="1"/>
    </xf>
    <xf numFmtId="4" fontId="17" fillId="5" borderId="3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49" fontId="17" fillId="5" borderId="11" xfId="0" applyNumberFormat="1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1" xfId="0" applyNumberFormat="1" applyFont="1" applyFill="1" applyBorder="1" applyAlignment="1">
      <alignment horizontal="center" vertical="center" wrapText="1"/>
    </xf>
    <xf numFmtId="4" fontId="15" fillId="5" borderId="11" xfId="0" applyNumberFormat="1" applyFont="1" applyFill="1" applyBorder="1" applyAlignment="1">
      <alignment horizontal="center" vertical="center" wrapText="1"/>
    </xf>
    <xf numFmtId="49" fontId="17" fillId="5" borderId="12" xfId="0" applyNumberFormat="1" applyFont="1" applyFill="1" applyBorder="1" applyAlignment="1">
      <alignment horizontal="center" vertical="center" wrapText="1"/>
    </xf>
    <xf numFmtId="14" fontId="17" fillId="5" borderId="11" xfId="0" applyNumberFormat="1" applyFont="1" applyFill="1" applyBorder="1" applyAlignment="1">
      <alignment horizontal="center" vertical="center" wrapText="1"/>
    </xf>
    <xf numFmtId="4" fontId="17" fillId="5" borderId="13" xfId="0" applyNumberFormat="1" applyFont="1" applyFill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14" fontId="17" fillId="4" borderId="9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" fontId="17" fillId="4" borderId="6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2" fontId="17" fillId="6" borderId="9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9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49" fontId="17" fillId="21" borderId="14" xfId="0" applyNumberFormat="1" applyFont="1" applyFill="1" applyBorder="1" applyAlignment="1">
      <alignment horizontal="center" vertical="center" wrapText="1"/>
    </xf>
    <xf numFmtId="49" fontId="17" fillId="21" borderId="9" xfId="0" applyNumberFormat="1" applyFont="1" applyFill="1" applyBorder="1" applyAlignment="1">
      <alignment horizontal="center" vertical="center" wrapText="1"/>
    </xf>
    <xf numFmtId="0" fontId="17" fillId="21" borderId="14" xfId="0" applyNumberFormat="1" applyFont="1" applyFill="1" applyBorder="1" applyAlignment="1">
      <alignment horizontal="center" vertical="center" wrapText="1"/>
    </xf>
    <xf numFmtId="0" fontId="17" fillId="21" borderId="9" xfId="0" applyNumberFormat="1" applyFont="1" applyFill="1" applyBorder="1" applyAlignment="1">
      <alignment horizontal="center" vertical="center" wrapText="1"/>
    </xf>
    <xf numFmtId="4" fontId="15" fillId="21" borderId="14" xfId="0" applyNumberFormat="1" applyFont="1" applyFill="1" applyBorder="1" applyAlignment="1">
      <alignment horizontal="center" vertical="center" wrapText="1"/>
    </xf>
    <xf numFmtId="49" fontId="15" fillId="21" borderId="9" xfId="0" applyNumberFormat="1" applyFont="1" applyFill="1" applyBorder="1" applyAlignment="1">
      <alignment horizontal="center" vertical="center" wrapText="1"/>
    </xf>
    <xf numFmtId="49" fontId="17" fillId="21" borderId="8" xfId="0" applyNumberFormat="1" applyFont="1" applyFill="1" applyBorder="1" applyAlignment="1">
      <alignment horizontal="center" vertical="center" wrapText="1"/>
    </xf>
    <xf numFmtId="14" fontId="17" fillId="21" borderId="14" xfId="0" applyNumberFormat="1" applyFont="1" applyFill="1" applyBorder="1" applyAlignment="1">
      <alignment horizontal="center" vertical="center" wrapText="1"/>
    </xf>
    <xf numFmtId="4" fontId="17" fillId="21" borderId="14" xfId="0" applyNumberFormat="1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 wrapText="1"/>
    </xf>
    <xf numFmtId="49" fontId="17" fillId="21" borderId="2" xfId="0" applyNumberFormat="1" applyFont="1" applyFill="1" applyBorder="1" applyAlignment="1">
      <alignment horizontal="center" vertical="center" wrapText="1"/>
    </xf>
    <xf numFmtId="0" fontId="17" fillId="21" borderId="2" xfId="0" applyNumberFormat="1" applyFont="1" applyFill="1" applyBorder="1" applyAlignment="1">
      <alignment horizontal="center" vertical="center" wrapText="1"/>
    </xf>
    <xf numFmtId="4" fontId="15" fillId="21" borderId="2" xfId="0" applyNumberFormat="1" applyFont="1" applyFill="1" applyBorder="1" applyAlignment="1">
      <alignment horizontal="center" vertical="center" wrapText="1"/>
    </xf>
    <xf numFmtId="49" fontId="17" fillId="21" borderId="5" xfId="0" applyNumberFormat="1" applyFont="1" applyFill="1" applyBorder="1" applyAlignment="1">
      <alignment horizontal="center" vertical="center" wrapText="1"/>
    </xf>
    <xf numFmtId="14" fontId="17" fillId="21" borderId="2" xfId="0" applyNumberFormat="1" applyFont="1" applyFill="1" applyBorder="1" applyAlignment="1">
      <alignment horizontal="center" vertical="center" wrapText="1"/>
    </xf>
    <xf numFmtId="4" fontId="17" fillId="21" borderId="3" xfId="0" applyNumberFormat="1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4" fontId="17" fillId="21" borderId="2" xfId="0" applyNumberFormat="1" applyFont="1" applyFill="1" applyBorder="1" applyAlignment="1">
      <alignment horizontal="center" vertical="center" wrapText="1"/>
    </xf>
    <xf numFmtId="49" fontId="17" fillId="21" borderId="15" xfId="0" applyNumberFormat="1" applyFont="1" applyFill="1" applyBorder="1" applyAlignment="1">
      <alignment horizontal="center" vertical="center" wrapText="1"/>
    </xf>
    <xf numFmtId="49" fontId="17" fillId="21" borderId="11" xfId="0" applyNumberFormat="1" applyFont="1" applyFill="1" applyBorder="1" applyAlignment="1">
      <alignment horizontal="center" vertical="center" wrapText="1"/>
    </xf>
    <xf numFmtId="0" fontId="17" fillId="21" borderId="15" xfId="0" applyNumberFormat="1" applyFont="1" applyFill="1" applyBorder="1" applyAlignment="1">
      <alignment horizontal="center" vertical="center" wrapText="1"/>
    </xf>
    <xf numFmtId="0" fontId="17" fillId="21" borderId="11" xfId="0" applyNumberFormat="1" applyFont="1" applyFill="1" applyBorder="1" applyAlignment="1">
      <alignment horizontal="center" vertical="center" wrapText="1"/>
    </xf>
    <xf numFmtId="4" fontId="15" fillId="21" borderId="11" xfId="0" applyNumberFormat="1" applyFont="1" applyFill="1" applyBorder="1" applyAlignment="1">
      <alignment horizontal="center" vertical="center" wrapText="1"/>
    </xf>
    <xf numFmtId="49" fontId="15" fillId="21" borderId="11" xfId="0" applyNumberFormat="1" applyFont="1" applyFill="1" applyBorder="1" applyAlignment="1">
      <alignment horizontal="center" vertical="center" wrapText="1"/>
    </xf>
    <xf numFmtId="49" fontId="17" fillId="21" borderId="12" xfId="0" applyNumberFormat="1" applyFont="1" applyFill="1" applyBorder="1" applyAlignment="1">
      <alignment horizontal="center" vertical="center" wrapText="1"/>
    </xf>
    <xf numFmtId="14" fontId="17" fillId="21" borderId="15" xfId="0" applyNumberFormat="1" applyFont="1" applyFill="1" applyBorder="1" applyAlignment="1">
      <alignment horizontal="center" vertical="center" wrapText="1"/>
    </xf>
    <xf numFmtId="4" fontId="17" fillId="21" borderId="11" xfId="0" applyNumberFormat="1" applyFont="1" applyFill="1" applyBorder="1" applyAlignment="1">
      <alignment horizontal="center" vertical="center" wrapText="1"/>
    </xf>
    <xf numFmtId="0" fontId="17" fillId="21" borderId="15" xfId="0" applyFont="1" applyFill="1" applyBorder="1" applyAlignment="1">
      <alignment horizontal="center" vertical="center" wrapText="1"/>
    </xf>
    <xf numFmtId="0" fontId="17" fillId="21" borderId="11" xfId="0" applyFont="1" applyFill="1" applyBorder="1" applyAlignment="1">
      <alignment horizontal="center" vertical="center" wrapText="1"/>
    </xf>
    <xf numFmtId="49" fontId="17" fillId="8" borderId="14" xfId="0" applyNumberFormat="1" applyFont="1" applyFill="1" applyBorder="1" applyAlignment="1">
      <alignment horizontal="center" vertical="center" wrapText="1"/>
    </xf>
    <xf numFmtId="49" fontId="17" fillId="8" borderId="9" xfId="0" applyNumberFormat="1" applyFont="1" applyFill="1" applyBorder="1" applyAlignment="1">
      <alignment horizontal="center" vertical="center" wrapText="1"/>
    </xf>
    <xf numFmtId="0" fontId="17" fillId="8" borderId="14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4" fontId="15" fillId="8" borderId="6" xfId="0" applyNumberFormat="1" applyFont="1" applyFill="1" applyBorder="1" applyAlignment="1">
      <alignment horizontal="center" vertical="center" wrapText="1"/>
    </xf>
    <xf numFmtId="49" fontId="17" fillId="8" borderId="8" xfId="0" applyNumberFormat="1" applyFont="1" applyFill="1" applyBorder="1" applyAlignment="1">
      <alignment horizontal="center" vertical="center" wrapText="1"/>
    </xf>
    <xf numFmtId="14" fontId="17" fillId="8" borderId="14" xfId="0" applyNumberFormat="1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49" fontId="17" fillId="8" borderId="2" xfId="0" applyNumberFormat="1" applyFont="1" applyFill="1" applyBorder="1" applyAlignment="1">
      <alignment horizontal="center" vertical="center" wrapText="1"/>
    </xf>
    <xf numFmtId="0" fontId="17" fillId="8" borderId="2" xfId="0" applyNumberFormat="1" applyFont="1" applyFill="1" applyBorder="1" applyAlignment="1">
      <alignment horizontal="center" vertical="center" wrapText="1"/>
    </xf>
    <xf numFmtId="4" fontId="17" fillId="8" borderId="6" xfId="0" applyNumberFormat="1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49" fontId="17" fillId="8" borderId="5" xfId="0" applyNumberFormat="1" applyFont="1" applyFill="1" applyBorder="1" applyAlignment="1">
      <alignment horizontal="center" vertical="center" wrapText="1"/>
    </xf>
    <xf numFmtId="14" fontId="17" fillId="8" borderId="2" xfId="0" applyNumberFormat="1" applyFont="1" applyFill="1" applyBorder="1" applyAlignment="1">
      <alignment horizontal="center" vertical="center" wrapText="1"/>
    </xf>
    <xf numFmtId="4" fontId="17" fillId="8" borderId="3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4" fontId="15" fillId="8" borderId="2" xfId="0" applyNumberFormat="1" applyFont="1" applyFill="1" applyBorder="1" applyAlignment="1">
      <alignment horizontal="center" vertical="center" wrapText="1"/>
    </xf>
    <xf numFmtId="2" fontId="19" fillId="6" borderId="2" xfId="0" applyNumberFormat="1" applyFont="1" applyFill="1" applyBorder="1" applyAlignment="1">
      <alignment horizontal="center" vertical="center" wrapText="1"/>
    </xf>
    <xf numFmtId="49" fontId="17" fillId="8" borderId="11" xfId="0" applyNumberFormat="1" applyFont="1" applyFill="1" applyBorder="1" applyAlignment="1">
      <alignment horizontal="center" vertical="center" wrapText="1"/>
    </xf>
    <xf numFmtId="0" fontId="17" fillId="8" borderId="11" xfId="0" applyNumberFormat="1" applyFont="1" applyFill="1" applyBorder="1" applyAlignment="1">
      <alignment horizontal="center" vertical="center" wrapText="1"/>
    </xf>
    <xf numFmtId="4" fontId="17" fillId="8" borderId="11" xfId="0" applyNumberFormat="1" applyFont="1" applyFill="1" applyBorder="1" applyAlignment="1">
      <alignment horizontal="center" vertical="center" wrapText="1"/>
    </xf>
    <xf numFmtId="4" fontId="15" fillId="8" borderId="11" xfId="0" applyNumberFormat="1" applyFont="1" applyFill="1" applyBorder="1" applyAlignment="1">
      <alignment horizontal="center" vertical="center" wrapText="1"/>
    </xf>
    <xf numFmtId="49" fontId="17" fillId="8" borderId="12" xfId="0" applyNumberFormat="1" applyFont="1" applyFill="1" applyBorder="1" applyAlignment="1">
      <alignment horizontal="center" vertical="center" wrapText="1"/>
    </xf>
    <xf numFmtId="14" fontId="17" fillId="8" borderId="11" xfId="0" applyNumberFormat="1" applyFont="1" applyFill="1" applyBorder="1" applyAlignment="1">
      <alignment horizontal="center" vertical="center" wrapText="1"/>
    </xf>
    <xf numFmtId="2" fontId="17" fillId="6" borderId="11" xfId="0" applyNumberFormat="1" applyFont="1" applyFill="1" applyBorder="1" applyAlignment="1">
      <alignment horizontal="center" vertical="center" wrapText="1"/>
    </xf>
    <xf numFmtId="49" fontId="21" fillId="22" borderId="9" xfId="2" applyNumberFormat="1" applyFont="1" applyFill="1" applyBorder="1" applyAlignment="1">
      <alignment horizontal="center" vertical="center" wrapText="1"/>
    </xf>
    <xf numFmtId="0" fontId="17" fillId="23" borderId="16" xfId="0" applyFont="1" applyFill="1" applyBorder="1" applyAlignment="1">
      <alignment horizontal="center" vertical="center"/>
    </xf>
    <xf numFmtId="0" fontId="17" fillId="23" borderId="17" xfId="0" applyNumberFormat="1" applyFont="1" applyFill="1" applyBorder="1" applyAlignment="1">
      <alignment horizontal="center" vertical="center" wrapText="1"/>
    </xf>
    <xf numFmtId="4" fontId="15" fillId="23" borderId="2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/>
    </xf>
    <xf numFmtId="49" fontId="17" fillId="23" borderId="18" xfId="0" applyNumberFormat="1" applyFont="1" applyFill="1" applyBorder="1" applyAlignment="1">
      <alignment horizontal="center" vertical="center" wrapText="1"/>
    </xf>
    <xf numFmtId="49" fontId="17" fillId="23" borderId="2" xfId="0" applyNumberFormat="1" applyFont="1" applyFill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49" fontId="21" fillId="22" borderId="2" xfId="2" applyNumberFormat="1" applyFont="1" applyFill="1" applyBorder="1" applyAlignment="1">
      <alignment horizontal="center" vertical="center" wrapText="1"/>
    </xf>
    <xf numFmtId="0" fontId="17" fillId="23" borderId="15" xfId="0" applyFont="1" applyFill="1" applyBorder="1" applyAlignment="1">
      <alignment horizontal="center" vertical="center"/>
    </xf>
    <xf numFmtId="4" fontId="15" fillId="23" borderId="3" xfId="0" applyNumberFormat="1" applyFont="1" applyFill="1" applyBorder="1" applyAlignment="1">
      <alignment horizontal="center" vertical="center"/>
    </xf>
    <xf numFmtId="0" fontId="19" fillId="23" borderId="2" xfId="0" applyNumberFormat="1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horizontal="center" vertical="center"/>
    </xf>
    <xf numFmtId="4" fontId="15" fillId="23" borderId="3" xfId="0" applyNumberFormat="1" applyFont="1" applyFill="1" applyBorder="1" applyAlignment="1">
      <alignment horizontal="center" vertical="center" wrapText="1"/>
    </xf>
    <xf numFmtId="0" fontId="17" fillId="6" borderId="2" xfId="0" applyNumberFormat="1" applyFont="1" applyFill="1" applyBorder="1" applyAlignment="1">
      <alignment horizontal="center" vertical="center" wrapText="1"/>
    </xf>
    <xf numFmtId="4" fontId="17" fillId="23" borderId="3" xfId="0" applyNumberFormat="1" applyFont="1" applyFill="1" applyBorder="1" applyAlignment="1">
      <alignment horizontal="center" vertical="center" wrapText="1"/>
    </xf>
    <xf numFmtId="0" fontId="17" fillId="23" borderId="2" xfId="0" applyNumberFormat="1" applyFont="1" applyFill="1" applyBorder="1" applyAlignment="1">
      <alignment horizontal="center" vertical="center" wrapText="1"/>
    </xf>
    <xf numFmtId="4" fontId="15" fillId="23" borderId="2" xfId="0" applyNumberFormat="1" applyFont="1" applyFill="1" applyBorder="1" applyAlignment="1">
      <alignment horizontal="center" vertical="center" wrapText="1"/>
    </xf>
    <xf numFmtId="14" fontId="17" fillId="23" borderId="2" xfId="0" applyNumberFormat="1" applyFont="1" applyFill="1" applyBorder="1" applyAlignment="1">
      <alignment horizontal="center" vertical="center" wrapText="1"/>
    </xf>
    <xf numFmtId="49" fontId="17" fillId="23" borderId="9" xfId="0" applyNumberFormat="1" applyFont="1" applyFill="1" applyBorder="1" applyAlignment="1">
      <alignment horizontal="center" vertical="center"/>
    </xf>
    <xf numFmtId="49" fontId="19" fillId="23" borderId="2" xfId="0" applyNumberFormat="1" applyFont="1" applyFill="1" applyBorder="1" applyAlignment="1">
      <alignment horizontal="center" vertical="center" wrapText="1"/>
    </xf>
    <xf numFmtId="49" fontId="17" fillId="10" borderId="9" xfId="0" applyNumberFormat="1" applyFont="1" applyFill="1" applyBorder="1" applyAlignment="1">
      <alignment horizontal="center" vertical="center"/>
    </xf>
    <xf numFmtId="49" fontId="17" fillId="10" borderId="2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15" xfId="0" applyNumberFormat="1" applyFont="1" applyFill="1" applyBorder="1" applyAlignment="1">
      <alignment horizontal="center" vertical="center" wrapText="1"/>
    </xf>
    <xf numFmtId="4" fontId="17" fillId="10" borderId="15" xfId="0" applyNumberFormat="1" applyFont="1" applyFill="1" applyBorder="1" applyAlignment="1">
      <alignment horizontal="center" vertical="center" wrapText="1"/>
    </xf>
    <xf numFmtId="4" fontId="15" fillId="10" borderId="15" xfId="0" applyNumberFormat="1" applyFont="1" applyFill="1" applyBorder="1" applyAlignment="1">
      <alignment horizontal="center" vertical="center" wrapText="1"/>
    </xf>
    <xf numFmtId="0" fontId="19" fillId="10" borderId="2" xfId="0" applyNumberFormat="1" applyFont="1" applyFill="1" applyBorder="1" applyAlignment="1">
      <alignment horizontal="center" vertical="center" wrapText="1"/>
    </xf>
    <xf numFmtId="49" fontId="17" fillId="10" borderId="18" xfId="0" applyNumberFormat="1" applyFont="1" applyFill="1" applyBorder="1" applyAlignment="1">
      <alignment horizontal="center" vertical="center" wrapText="1"/>
    </xf>
    <xf numFmtId="14" fontId="17" fillId="10" borderId="15" xfId="0" applyNumberFormat="1" applyFont="1" applyFill="1" applyBorder="1" applyAlignment="1">
      <alignment horizontal="center" vertical="center" wrapText="1"/>
    </xf>
    <xf numFmtId="49" fontId="17" fillId="10" borderId="15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49" fontId="17" fillId="10" borderId="15" xfId="0" applyNumberFormat="1" applyFont="1" applyFill="1" applyBorder="1" applyAlignment="1">
      <alignment horizontal="center" vertical="center"/>
    </xf>
    <xf numFmtId="0" fontId="19" fillId="10" borderId="15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49" fontId="17" fillId="10" borderId="2" xfId="0" applyNumberFormat="1" applyFont="1" applyFill="1" applyBorder="1" applyAlignment="1">
      <alignment horizontal="center" vertical="center"/>
    </xf>
    <xf numFmtId="49" fontId="17" fillId="6" borderId="3" xfId="0" applyNumberFormat="1" applyFont="1" applyFill="1" applyBorder="1" applyAlignment="1">
      <alignment horizontal="center" vertical="center"/>
    </xf>
    <xf numFmtId="49" fontId="17" fillId="6" borderId="19" xfId="0" applyNumberFormat="1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18" xfId="0" applyNumberFormat="1" applyFont="1" applyFill="1" applyBorder="1" applyAlignment="1">
      <alignment horizontal="center" vertical="center" wrapText="1"/>
    </xf>
    <xf numFmtId="4" fontId="17" fillId="6" borderId="15" xfId="0" applyNumberFormat="1" applyFont="1" applyFill="1" applyBorder="1" applyAlignment="1">
      <alignment horizontal="center" vertical="center" wrapText="1"/>
    </xf>
    <xf numFmtId="4" fontId="15" fillId="6" borderId="15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49" fontId="17" fillId="6" borderId="18" xfId="0" applyNumberFormat="1" applyFont="1" applyFill="1" applyBorder="1" applyAlignment="1">
      <alignment horizontal="center" vertical="center" wrapText="1"/>
    </xf>
    <xf numFmtId="14" fontId="17" fillId="6" borderId="15" xfId="0" applyNumberFormat="1" applyFont="1" applyFill="1" applyBorder="1" applyAlignment="1">
      <alignment horizontal="center" vertical="center" wrapText="1"/>
    </xf>
    <xf numFmtId="49" fontId="17" fillId="6" borderId="15" xfId="0" applyNumberFormat="1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49" fontId="17" fillId="24" borderId="9" xfId="0" applyNumberFormat="1" applyFont="1" applyFill="1" applyBorder="1" applyAlignment="1">
      <alignment horizontal="center" vertical="center" wrapText="1"/>
    </xf>
    <xf numFmtId="49" fontId="17" fillId="24" borderId="2" xfId="0" applyNumberFormat="1" applyFont="1" applyFill="1" applyBorder="1" applyAlignment="1">
      <alignment horizontal="center" vertical="center" wrapText="1"/>
    </xf>
    <xf numFmtId="0" fontId="17" fillId="24" borderId="2" xfId="0" applyFont="1" applyFill="1" applyBorder="1" applyAlignment="1">
      <alignment horizontal="center" vertical="center" wrapText="1"/>
    </xf>
    <xf numFmtId="0" fontId="17" fillId="24" borderId="2" xfId="0" applyNumberFormat="1" applyFont="1" applyFill="1" applyBorder="1" applyAlignment="1">
      <alignment horizontal="center" vertical="center" wrapText="1"/>
    </xf>
    <xf numFmtId="4" fontId="15" fillId="24" borderId="2" xfId="0" applyNumberFormat="1" applyFont="1" applyFill="1" applyBorder="1" applyAlignment="1">
      <alignment horizontal="center" vertical="center" wrapText="1"/>
    </xf>
    <xf numFmtId="0" fontId="18" fillId="24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14" fontId="17" fillId="24" borderId="2" xfId="0" applyNumberFormat="1" applyFont="1" applyFill="1" applyBorder="1" applyAlignment="1">
      <alignment horizontal="center" vertical="center" wrapText="1"/>
    </xf>
    <xf numFmtId="4" fontId="17" fillId="24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24" borderId="9" xfId="0" applyFont="1" applyFill="1" applyBorder="1" applyAlignment="1">
      <alignment horizontal="center" vertical="center" wrapText="1"/>
    </xf>
    <xf numFmtId="0" fontId="17" fillId="24" borderId="9" xfId="0" applyNumberFormat="1" applyFont="1" applyFill="1" applyBorder="1" applyAlignment="1">
      <alignment horizontal="center" vertical="center" wrapText="1"/>
    </xf>
    <xf numFmtId="4" fontId="15" fillId="24" borderId="9" xfId="0" applyNumberFormat="1" applyFont="1" applyFill="1" applyBorder="1" applyAlignment="1">
      <alignment horizontal="center" vertical="center" wrapText="1"/>
    </xf>
    <xf numFmtId="0" fontId="18" fillId="24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49" fontId="17" fillId="6" borderId="4" xfId="0" applyNumberFormat="1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4" fontId="15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49" fontId="17" fillId="6" borderId="0" xfId="0" applyNumberFormat="1" applyFont="1" applyFill="1" applyBorder="1" applyAlignment="1">
      <alignment horizontal="center" vertical="center" wrapText="1"/>
    </xf>
    <xf numFmtId="14" fontId="17" fillId="6" borderId="0" xfId="0" applyNumberFormat="1" applyFont="1" applyFill="1" applyBorder="1" applyAlignment="1">
      <alignment horizontal="center" vertical="center" wrapText="1"/>
    </xf>
    <xf numFmtId="2" fontId="17" fillId="6" borderId="0" xfId="0" applyNumberFormat="1" applyFont="1" applyFill="1" applyBorder="1" applyAlignment="1">
      <alignment horizontal="center" vertical="center" wrapText="1"/>
    </xf>
    <xf numFmtId="49" fontId="17" fillId="13" borderId="2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2" xfId="0" applyNumberFormat="1" applyFont="1" applyFill="1" applyBorder="1" applyAlignment="1">
      <alignment horizontal="center" vertical="center" wrapText="1"/>
    </xf>
    <xf numFmtId="4" fontId="15" fillId="13" borderId="2" xfId="0" applyNumberFormat="1" applyFont="1" applyFill="1" applyBorder="1" applyAlignment="1">
      <alignment horizontal="center" vertical="center" wrapText="1"/>
    </xf>
    <xf numFmtId="14" fontId="17" fillId="13" borderId="2" xfId="0" applyNumberFormat="1" applyFont="1" applyFill="1" applyBorder="1" applyAlignment="1">
      <alignment horizontal="center" vertical="center" wrapText="1"/>
    </xf>
    <xf numFmtId="4" fontId="17" fillId="13" borderId="2" xfId="0" applyNumberFormat="1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 wrapText="1"/>
    </xf>
    <xf numFmtId="49" fontId="17" fillId="13" borderId="9" xfId="0" applyNumberFormat="1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7" fillId="13" borderId="9" xfId="0" applyNumberFormat="1" applyFont="1" applyFill="1" applyBorder="1" applyAlignment="1">
      <alignment horizontal="center" vertical="center" wrapText="1"/>
    </xf>
    <xf numFmtId="4" fontId="15" fillId="13" borderId="9" xfId="0" applyNumberFormat="1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left"/>
    </xf>
    <xf numFmtId="0" fontId="21" fillId="24" borderId="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4" fontId="15" fillId="8" borderId="9" xfId="0" applyNumberFormat="1" applyFont="1" applyFill="1" applyBorder="1" applyAlignment="1">
      <alignment horizontal="center" vertical="center" wrapText="1"/>
    </xf>
    <xf numFmtId="2" fontId="15" fillId="8" borderId="9" xfId="0" applyNumberFormat="1" applyFont="1" applyFill="1" applyBorder="1" applyAlignment="1">
      <alignment horizontal="center" vertical="center" wrapText="1"/>
    </xf>
    <xf numFmtId="49" fontId="17" fillId="8" borderId="15" xfId="0" applyNumberFormat="1" applyFont="1" applyFill="1" applyBorder="1" applyAlignment="1">
      <alignment horizontal="center" vertical="center" wrapText="1"/>
    </xf>
    <xf numFmtId="0" fontId="17" fillId="23" borderId="20" xfId="0" applyNumberFormat="1" applyFont="1" applyFill="1" applyBorder="1" applyAlignment="1">
      <alignment horizontal="center" vertical="center" wrapText="1"/>
    </xf>
    <xf numFmtId="4" fontId="15" fillId="23" borderId="9" xfId="0" applyNumberFormat="1" applyFont="1" applyFill="1" applyBorder="1" applyAlignment="1">
      <alignment horizontal="center" vertical="center"/>
    </xf>
    <xf numFmtId="0" fontId="19" fillId="23" borderId="9" xfId="0" applyNumberFormat="1" applyFont="1" applyFill="1" applyBorder="1" applyAlignment="1">
      <alignment horizontal="center" vertical="center" wrapText="1"/>
    </xf>
    <xf numFmtId="0" fontId="17" fillId="3" borderId="9" xfId="0" applyNumberFormat="1" applyFont="1" applyFill="1" applyBorder="1" applyAlignment="1">
      <alignment horizontal="center" vertical="center" wrapText="1"/>
    </xf>
    <xf numFmtId="49" fontId="17" fillId="23" borderId="21" xfId="0" applyNumberFormat="1" applyFont="1" applyFill="1" applyBorder="1" applyAlignment="1">
      <alignment horizontal="center" vertical="center" wrapText="1"/>
    </xf>
    <xf numFmtId="49" fontId="17" fillId="23" borderId="9" xfId="0" applyNumberFormat="1" applyFont="1" applyFill="1" applyBorder="1" applyAlignment="1">
      <alignment horizontal="center" vertical="center" wrapText="1"/>
    </xf>
    <xf numFmtId="4" fontId="17" fillId="23" borderId="6" xfId="0" applyNumberFormat="1" applyFont="1" applyFill="1" applyBorder="1" applyAlignment="1">
      <alignment horizontal="center" vertical="center" wrapText="1"/>
    </xf>
    <xf numFmtId="0" fontId="17" fillId="23" borderId="9" xfId="0" applyFont="1" applyFill="1" applyBorder="1" applyAlignment="1">
      <alignment horizontal="center" vertical="center" wrapText="1"/>
    </xf>
    <xf numFmtId="0" fontId="17" fillId="23" borderId="9" xfId="0" applyNumberFormat="1" applyFont="1" applyFill="1" applyBorder="1" applyAlignment="1">
      <alignment horizontal="center" vertical="center" wrapText="1"/>
    </xf>
    <xf numFmtId="4" fontId="17" fillId="23" borderId="9" xfId="0" applyNumberFormat="1" applyFont="1" applyFill="1" applyBorder="1" applyAlignment="1">
      <alignment horizontal="center" vertical="center" wrapText="1"/>
    </xf>
    <xf numFmtId="4" fontId="15" fillId="23" borderId="9" xfId="0" applyNumberFormat="1" applyFont="1" applyFill="1" applyBorder="1" applyAlignment="1">
      <alignment horizontal="center" vertical="center" wrapText="1"/>
    </xf>
    <xf numFmtId="14" fontId="17" fillId="23" borderId="9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49" fontId="17" fillId="4" borderId="12" xfId="0" applyNumberFormat="1" applyFont="1" applyFill="1" applyBorder="1" applyAlignment="1">
      <alignment horizontal="center" vertical="center" wrapText="1"/>
    </xf>
    <xf numFmtId="49" fontId="17" fillId="23" borderId="8" xfId="0" applyNumberFormat="1" applyFont="1" applyFill="1" applyBorder="1" applyAlignment="1">
      <alignment horizontal="center" vertical="center" wrapText="1"/>
    </xf>
    <xf numFmtId="0" fontId="17" fillId="23" borderId="5" xfId="0" applyFont="1" applyFill="1" applyBorder="1" applyAlignment="1">
      <alignment horizontal="center" vertical="center" wrapText="1"/>
    </xf>
    <xf numFmtId="49" fontId="19" fillId="23" borderId="5" xfId="0" applyNumberFormat="1" applyFont="1" applyFill="1" applyBorder="1" applyAlignment="1">
      <alignment horizontal="center" vertical="center" wrapText="1"/>
    </xf>
    <xf numFmtId="49" fontId="17" fillId="24" borderId="5" xfId="0" applyNumberFormat="1" applyFont="1" applyFill="1" applyBorder="1" applyAlignment="1">
      <alignment horizontal="center" vertical="center" wrapText="1"/>
    </xf>
    <xf numFmtId="49" fontId="17" fillId="13" borderId="5" xfId="0" applyNumberFormat="1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left"/>
    </xf>
    <xf numFmtId="0" fontId="16" fillId="18" borderId="22" xfId="1" applyFont="1" applyBorder="1" applyAlignment="1">
      <alignment horizontal="center" vertical="center" wrapText="1"/>
    </xf>
    <xf numFmtId="49" fontId="16" fillId="18" borderId="23" xfId="1" applyNumberFormat="1" applyFont="1" applyBorder="1" applyAlignment="1">
      <alignment horizontal="center" vertical="center" wrapText="1"/>
    </xf>
    <xf numFmtId="0" fontId="16" fillId="18" borderId="22" xfId="1" applyNumberFormat="1" applyFont="1" applyBorder="1" applyAlignment="1">
      <alignment horizontal="center" vertical="center" wrapText="1"/>
    </xf>
    <xf numFmtId="0" fontId="16" fillId="18" borderId="24" xfId="1" applyNumberFormat="1" applyFont="1" applyBorder="1" applyAlignment="1">
      <alignment horizontal="center" vertical="center" wrapText="1"/>
    </xf>
    <xf numFmtId="0" fontId="16" fillId="18" borderId="23" xfId="1" applyNumberFormat="1" applyFont="1" applyBorder="1" applyAlignment="1">
      <alignment horizontal="center" vertical="center" wrapText="1"/>
    </xf>
    <xf numFmtId="0" fontId="16" fillId="18" borderId="25" xfId="1" applyNumberFormat="1" applyFont="1" applyBorder="1" applyAlignment="1">
      <alignment horizontal="center" vertical="center" wrapText="1"/>
    </xf>
    <xf numFmtId="0" fontId="16" fillId="18" borderId="26" xfId="1" applyNumberFormat="1" applyFont="1" applyBorder="1" applyAlignment="1">
      <alignment horizontal="center" vertical="center" wrapText="1"/>
    </xf>
    <xf numFmtId="0" fontId="16" fillId="18" borderId="23" xfId="1" applyFont="1" applyBorder="1" applyAlignment="1">
      <alignment horizontal="center" vertical="center" wrapText="1"/>
    </xf>
    <xf numFmtId="0" fontId="16" fillId="18" borderId="25" xfId="1" applyFont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0" fontId="16" fillId="6" borderId="22" xfId="1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left"/>
    </xf>
    <xf numFmtId="0" fontId="16" fillId="6" borderId="27" xfId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49" fontId="17" fillId="23" borderId="14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4" fontId="2" fillId="23" borderId="1" xfId="0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23" borderId="29" xfId="0" applyFont="1" applyFill="1" applyBorder="1" applyAlignment="1">
      <alignment horizontal="center" vertical="center" wrapText="1"/>
    </xf>
    <xf numFmtId="0" fontId="0" fillId="23" borderId="2" xfId="0" applyFill="1" applyBorder="1"/>
    <xf numFmtId="0" fontId="3" fillId="23" borderId="30" xfId="0" applyFont="1" applyFill="1" applyBorder="1" applyAlignment="1">
      <alignment horizontal="center" vertical="center" wrapText="1"/>
    </xf>
    <xf numFmtId="4" fontId="3" fillId="23" borderId="30" xfId="0" applyNumberFormat="1" applyFont="1" applyFill="1" applyBorder="1" applyAlignment="1">
      <alignment horizontal="right" vertical="center"/>
    </xf>
    <xf numFmtId="4" fontId="3" fillId="23" borderId="1" xfId="0" applyNumberFormat="1" applyFont="1" applyFill="1" applyBorder="1" applyAlignment="1">
      <alignment horizontal="right" vertical="center"/>
    </xf>
    <xf numFmtId="4" fontId="3" fillId="10" borderId="30" xfId="0" applyNumberFormat="1" applyFont="1" applyFill="1" applyBorder="1" applyAlignment="1">
      <alignment horizontal="right" vertical="center"/>
    </xf>
    <xf numFmtId="0" fontId="2" fillId="23" borderId="32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3" fillId="23" borderId="32" xfId="0" applyFont="1" applyFill="1" applyBorder="1" applyAlignment="1">
      <alignment horizontal="center" vertical="center" wrapText="1"/>
    </xf>
    <xf numFmtId="0" fontId="3" fillId="2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horizontal="center" vertical="center" wrapText="1"/>
    </xf>
    <xf numFmtId="0" fontId="0" fillId="23" borderId="9" xfId="0" applyFill="1" applyBorder="1"/>
    <xf numFmtId="4" fontId="3" fillId="23" borderId="34" xfId="0" applyNumberFormat="1" applyFont="1" applyFill="1" applyBorder="1" applyAlignment="1">
      <alignment horizontal="right" vertical="center"/>
    </xf>
    <xf numFmtId="4" fontId="3" fillId="23" borderId="32" xfId="0" applyNumberFormat="1" applyFont="1" applyFill="1" applyBorder="1" applyAlignment="1">
      <alignment horizontal="right" vertical="center"/>
    </xf>
    <xf numFmtId="0" fontId="1" fillId="23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4" fontId="3" fillId="10" borderId="2" xfId="0" applyNumberFormat="1" applyFont="1" applyFill="1" applyBorder="1" applyAlignment="1">
      <alignment horizontal="right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29" xfId="0" applyFont="1" applyFill="1" applyBorder="1" applyAlignment="1">
      <alignment horizontal="center" vertical="center" wrapText="1"/>
    </xf>
    <xf numFmtId="0" fontId="2" fillId="23" borderId="3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14" borderId="1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right" vertical="center"/>
    </xf>
    <xf numFmtId="0" fontId="3" fillId="16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 wrapText="1"/>
    </xf>
    <xf numFmtId="4" fontId="3" fillId="16" borderId="2" xfId="0" applyNumberFormat="1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4" fontId="3" fillId="16" borderId="1" xfId="0" applyNumberFormat="1" applyFont="1" applyFill="1" applyBorder="1" applyAlignment="1">
      <alignment horizontal="right" vertical="center"/>
    </xf>
    <xf numFmtId="0" fontId="5" fillId="16" borderId="1" xfId="0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right" vertical="center"/>
    </xf>
    <xf numFmtId="4" fontId="15" fillId="4" borderId="1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4" fontId="3" fillId="10" borderId="35" xfId="0" applyNumberFormat="1" applyFont="1" applyFill="1" applyBorder="1" applyAlignment="1">
      <alignment horizontal="right" vertical="center"/>
    </xf>
    <xf numFmtId="49" fontId="13" fillId="19" borderId="3" xfId="0" applyNumberFormat="1" applyFont="1" applyFill="1" applyBorder="1" applyAlignment="1">
      <alignment horizontal="center" vertical="center" wrapText="1"/>
    </xf>
    <xf numFmtId="49" fontId="13" fillId="19" borderId="4" xfId="0" applyNumberFormat="1" applyFont="1" applyFill="1" applyBorder="1" applyAlignment="1">
      <alignment horizontal="center" vertical="center" wrapText="1"/>
    </xf>
    <xf numFmtId="49" fontId="13" fillId="19" borderId="28" xfId="0" applyNumberFormat="1" applyFont="1" applyFill="1" applyBorder="1" applyAlignment="1">
      <alignment horizontal="center" vertical="center" wrapText="1"/>
    </xf>
    <xf numFmtId="0" fontId="13" fillId="20" borderId="7" xfId="0" applyFont="1" applyFill="1" applyBorder="1" applyAlignment="1">
      <alignment horizontal="center" vertical="center" wrapText="1"/>
    </xf>
    <xf numFmtId="49" fontId="22" fillId="24" borderId="3" xfId="0" applyNumberFormat="1" applyFont="1" applyFill="1" applyBorder="1" applyAlignment="1">
      <alignment horizontal="center" vertical="center"/>
    </xf>
    <xf numFmtId="49" fontId="22" fillId="24" borderId="4" xfId="0" applyNumberFormat="1" applyFont="1" applyFill="1" applyBorder="1" applyAlignment="1">
      <alignment horizontal="center" vertical="center"/>
    </xf>
    <xf numFmtId="49" fontId="22" fillId="24" borderId="5" xfId="0" applyNumberFormat="1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</cellXfs>
  <cellStyles count="3">
    <cellStyle name="Excel Built-in Normal" xfId="2"/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E2" sqref="E2"/>
    </sheetView>
  </sheetViews>
  <sheetFormatPr defaultRowHeight="15" x14ac:dyDescent="0.25"/>
  <cols>
    <col min="2" max="2" width="31.42578125" customWidth="1"/>
    <col min="3" max="3" width="22" customWidth="1"/>
    <col min="4" max="4" width="20.85546875" customWidth="1"/>
    <col min="5" max="5" width="21.7109375" customWidth="1"/>
  </cols>
  <sheetData>
    <row r="2" spans="2:5" ht="26.25" customHeight="1" x14ac:dyDescent="0.25">
      <c r="B2" s="61"/>
      <c r="C2" s="76">
        <v>2023</v>
      </c>
      <c r="D2" s="76">
        <v>2024</v>
      </c>
      <c r="E2" s="76">
        <v>2025</v>
      </c>
    </row>
    <row r="3" spans="2:5" ht="15.75" x14ac:dyDescent="0.25">
      <c r="B3" s="61"/>
      <c r="C3" s="61"/>
      <c r="D3" s="61"/>
      <c r="E3" s="61"/>
    </row>
    <row r="4" spans="2:5" ht="15.75" x14ac:dyDescent="0.25">
      <c r="B4" s="62" t="s">
        <v>82</v>
      </c>
      <c r="C4" s="63">
        <f>ТРУ!H58+п.4!F68+п.23!F16+п.42!F32</f>
        <v>20074000</v>
      </c>
      <c r="D4" s="63">
        <f>ТРУ!I58+п.4!G68+п.23!G16+п.42!G32</f>
        <v>16517100</v>
      </c>
      <c r="E4" s="63">
        <f>ТРУ!J58+п.4!H68+п.23!H16+п.42!H32</f>
        <v>14941200</v>
      </c>
    </row>
    <row r="5" spans="2:5" ht="15.75" x14ac:dyDescent="0.25">
      <c r="B5" s="62"/>
      <c r="C5" s="61"/>
      <c r="D5" s="61"/>
      <c r="E5" s="61"/>
    </row>
    <row r="6" spans="2:5" ht="15.75" x14ac:dyDescent="0.25">
      <c r="B6" s="64" t="s">
        <v>251</v>
      </c>
      <c r="C6" s="65">
        <f>ТРУ!H60+п.4!F70+п.23!F18</f>
        <v>1287391.73</v>
      </c>
      <c r="D6" s="61"/>
      <c r="E6" s="61"/>
    </row>
    <row r="7" spans="2:5" ht="15.75" x14ac:dyDescent="0.25">
      <c r="B7" s="62"/>
      <c r="C7" s="61"/>
      <c r="D7" s="61"/>
      <c r="E7" s="61"/>
    </row>
    <row r="8" spans="2:5" ht="15.75" x14ac:dyDescent="0.25">
      <c r="B8" s="66" t="s">
        <v>246</v>
      </c>
      <c r="C8" s="67">
        <f>ТРУ!H62+п.4!F72+п.23!F20+п.42!F32</f>
        <v>18782966.390000001</v>
      </c>
      <c r="D8" s="67">
        <f>ТРУ!I62+п.4!G72+п.23!G20+п.42!G32</f>
        <v>16456767.149999999</v>
      </c>
      <c r="E8" s="67">
        <f>ТРУ!J62+п.4!H72+п.23!H20+п.42!H32</f>
        <v>14937771.939999999</v>
      </c>
    </row>
    <row r="9" spans="2:5" ht="15.75" x14ac:dyDescent="0.25">
      <c r="B9" s="62"/>
      <c r="C9" s="61"/>
      <c r="D9" s="61"/>
      <c r="E9" s="61"/>
    </row>
    <row r="10" spans="2:5" ht="15.75" x14ac:dyDescent="0.25">
      <c r="B10" s="68" t="s">
        <v>247</v>
      </c>
      <c r="C10" s="69">
        <f>C4*10/100</f>
        <v>2007400</v>
      </c>
      <c r="D10" s="61"/>
      <c r="E10" s="61"/>
    </row>
    <row r="11" spans="2:5" ht="15.75" x14ac:dyDescent="0.25">
      <c r="B11" s="62"/>
      <c r="C11" s="61"/>
      <c r="D11" s="61"/>
      <c r="E11" s="61"/>
    </row>
    <row r="12" spans="2:5" ht="15.75" x14ac:dyDescent="0.25">
      <c r="B12" s="74" t="s">
        <v>248</v>
      </c>
      <c r="C12" s="75">
        <f>ТРУ!H26+ТРУ!H27+ТРУ!H28+ТРУ!H29+ТРУ!H30+ТРУ!H31+ТРУ!H47+ТРУ!H49+ТРУ!H55</f>
        <v>638689.25</v>
      </c>
      <c r="D12" s="61"/>
      <c r="E12" s="61"/>
    </row>
    <row r="13" spans="2:5" ht="15.75" x14ac:dyDescent="0.25">
      <c r="B13" s="62"/>
      <c r="C13" s="61"/>
      <c r="D13" s="61"/>
      <c r="E13" s="61"/>
    </row>
    <row r="14" spans="2:5" ht="15.75" x14ac:dyDescent="0.25">
      <c r="B14" s="70" t="s">
        <v>249</v>
      </c>
      <c r="C14" s="71">
        <f>п.4!F68</f>
        <v>1302412.0699999998</v>
      </c>
      <c r="D14" s="61"/>
      <c r="E14" s="61"/>
    </row>
    <row r="15" spans="2:5" ht="15.75" x14ac:dyDescent="0.25">
      <c r="B15" s="62"/>
      <c r="C15" s="61"/>
      <c r="D15" s="61"/>
      <c r="E15" s="61"/>
    </row>
    <row r="16" spans="2:5" ht="15.75" x14ac:dyDescent="0.25">
      <c r="B16" s="72" t="s">
        <v>250</v>
      </c>
      <c r="C16" s="73">
        <f>C10-C14</f>
        <v>704987.93000000017</v>
      </c>
      <c r="D16" s="61"/>
      <c r="E16" s="61"/>
    </row>
    <row r="17" spans="2:5" x14ac:dyDescent="0.25">
      <c r="B17" s="60"/>
      <c r="C17" s="60"/>
      <c r="D17" s="60"/>
      <c r="E17" s="60"/>
    </row>
    <row r="19" spans="2:5" x14ac:dyDescent="0.25">
      <c r="E19" s="59">
        <v>12907071.939999999</v>
      </c>
    </row>
    <row r="20" spans="2:5" x14ac:dyDescent="0.25">
      <c r="E20" s="59">
        <f>E19-E8</f>
        <v>-2030700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2" zoomScale="110" zoomScaleNormal="110" workbookViewId="0">
      <selection activeCell="B4" sqref="B4"/>
    </sheetView>
  </sheetViews>
  <sheetFormatPr defaultRowHeight="15" x14ac:dyDescent="0.25"/>
  <cols>
    <col min="1" max="1" width="19.5703125" customWidth="1"/>
    <col min="2" max="2" width="54.140625" customWidth="1"/>
    <col min="3" max="3" width="12.42578125" customWidth="1"/>
    <col min="4" max="4" width="8.85546875" customWidth="1"/>
    <col min="5" max="5" width="24.7109375" customWidth="1"/>
    <col min="6" max="6" width="9.42578125" customWidth="1"/>
    <col min="7" max="7" width="10.85546875" customWidth="1"/>
    <col min="8" max="8" width="16.42578125" customWidth="1"/>
    <col min="9" max="9" width="15.5703125" customWidth="1"/>
    <col min="10" max="10" width="16" customWidth="1"/>
  </cols>
  <sheetData>
    <row r="1" spans="1:10" ht="21" x14ac:dyDescent="0.25">
      <c r="A1" s="323" t="s">
        <v>0</v>
      </c>
      <c r="B1" s="323" t="s">
        <v>1</v>
      </c>
      <c r="C1" s="323" t="s">
        <v>2</v>
      </c>
      <c r="D1" s="323" t="s">
        <v>3</v>
      </c>
      <c r="E1" s="323" t="s">
        <v>4</v>
      </c>
      <c r="F1" s="323" t="s">
        <v>5</v>
      </c>
      <c r="G1" s="323"/>
      <c r="H1" s="323" t="s">
        <v>6</v>
      </c>
      <c r="I1" s="323" t="s">
        <v>7</v>
      </c>
      <c r="J1" s="323" t="s">
        <v>8</v>
      </c>
    </row>
    <row r="2" spans="1:10" ht="21" x14ac:dyDescent="0.25">
      <c r="A2" s="344" t="s">
        <v>473</v>
      </c>
      <c r="B2" s="344" t="s">
        <v>474</v>
      </c>
      <c r="C2" s="344" t="s">
        <v>475</v>
      </c>
      <c r="D2" s="346"/>
      <c r="E2" s="346" t="s">
        <v>432</v>
      </c>
      <c r="F2" s="344" t="s">
        <v>42</v>
      </c>
      <c r="G2" s="342"/>
      <c r="H2" s="345">
        <v>42198</v>
      </c>
      <c r="I2" s="367"/>
      <c r="J2" s="343"/>
    </row>
    <row r="3" spans="1:10" ht="21" x14ac:dyDescent="0.25">
      <c r="A3" s="335" t="s">
        <v>473</v>
      </c>
      <c r="B3" s="335" t="s">
        <v>474</v>
      </c>
      <c r="C3" s="336" t="s">
        <v>475</v>
      </c>
      <c r="D3" s="337" t="s">
        <v>79</v>
      </c>
      <c r="E3" s="338" t="s">
        <v>432</v>
      </c>
      <c r="F3" s="336" t="s">
        <v>42</v>
      </c>
      <c r="G3" s="339"/>
      <c r="H3" s="340">
        <v>42202</v>
      </c>
      <c r="I3" s="341">
        <v>84400</v>
      </c>
      <c r="J3" s="341">
        <v>84400</v>
      </c>
    </row>
    <row r="4" spans="1:10" ht="21" x14ac:dyDescent="0.25">
      <c r="A4" s="326" t="s">
        <v>476</v>
      </c>
      <c r="B4" s="326" t="s">
        <v>477</v>
      </c>
      <c r="C4" s="327" t="s">
        <v>478</v>
      </c>
      <c r="D4" s="333" t="s">
        <v>78</v>
      </c>
      <c r="E4" s="348" t="s">
        <v>479</v>
      </c>
      <c r="F4" s="327" t="s">
        <v>23</v>
      </c>
      <c r="G4" s="328"/>
      <c r="H4" s="332">
        <v>18000</v>
      </c>
      <c r="I4" s="331">
        <v>18000</v>
      </c>
      <c r="J4" s="331">
        <v>18000</v>
      </c>
    </row>
    <row r="5" spans="1:10" ht="21" x14ac:dyDescent="0.25">
      <c r="A5" s="326" t="s">
        <v>480</v>
      </c>
      <c r="B5" s="326" t="s">
        <v>481</v>
      </c>
      <c r="C5" s="327" t="s">
        <v>353</v>
      </c>
      <c r="D5" s="326"/>
      <c r="E5" s="348" t="s">
        <v>432</v>
      </c>
      <c r="F5" s="327" t="s">
        <v>23</v>
      </c>
      <c r="G5" s="328"/>
      <c r="H5" s="332">
        <v>16663.86</v>
      </c>
      <c r="I5" s="50">
        <v>16555</v>
      </c>
      <c r="J5" s="50">
        <v>16555</v>
      </c>
    </row>
    <row r="6" spans="1:10" ht="21" x14ac:dyDescent="0.25">
      <c r="A6" s="326" t="s">
        <v>480</v>
      </c>
      <c r="B6" s="326" t="s">
        <v>481</v>
      </c>
      <c r="C6" s="327" t="s">
        <v>353</v>
      </c>
      <c r="D6" s="326" t="s">
        <v>80</v>
      </c>
      <c r="E6" s="329" t="s">
        <v>432</v>
      </c>
      <c r="F6" s="327" t="s">
        <v>23</v>
      </c>
      <c r="G6" s="328"/>
      <c r="H6" s="332">
        <v>182105</v>
      </c>
      <c r="I6" s="331">
        <v>183445</v>
      </c>
      <c r="J6" s="331">
        <v>183445</v>
      </c>
    </row>
    <row r="7" spans="1:10" ht="21" x14ac:dyDescent="0.25">
      <c r="A7" s="326" t="s">
        <v>482</v>
      </c>
      <c r="B7" s="326" t="s">
        <v>481</v>
      </c>
      <c r="C7" s="327" t="s">
        <v>353</v>
      </c>
      <c r="D7" s="326"/>
      <c r="E7" s="329" t="s">
        <v>432</v>
      </c>
      <c r="F7" s="327" t="s">
        <v>23</v>
      </c>
      <c r="G7" s="328"/>
      <c r="H7" s="332">
        <v>2616.66</v>
      </c>
      <c r="I7" s="50">
        <v>990.96</v>
      </c>
      <c r="J7" s="50">
        <v>990.96</v>
      </c>
    </row>
    <row r="8" spans="1:10" ht="21" x14ac:dyDescent="0.25">
      <c r="A8" s="326" t="s">
        <v>482</v>
      </c>
      <c r="B8" s="326" t="s">
        <v>481</v>
      </c>
      <c r="C8" s="327" t="s">
        <v>353</v>
      </c>
      <c r="D8" s="326" t="s">
        <v>80</v>
      </c>
      <c r="E8" s="329" t="s">
        <v>432</v>
      </c>
      <c r="F8" s="327" t="s">
        <v>23</v>
      </c>
      <c r="G8" s="328"/>
      <c r="H8" s="332">
        <v>10780</v>
      </c>
      <c r="I8" s="331">
        <v>29009.040000000001</v>
      </c>
      <c r="J8" s="331">
        <v>29009.040000000001</v>
      </c>
    </row>
    <row r="9" spans="1:10" ht="21" x14ac:dyDescent="0.25">
      <c r="A9" s="326" t="s">
        <v>483</v>
      </c>
      <c r="B9" s="326" t="s">
        <v>484</v>
      </c>
      <c r="C9" s="327" t="s">
        <v>485</v>
      </c>
      <c r="D9" s="326" t="s">
        <v>80</v>
      </c>
      <c r="E9" s="329" t="s">
        <v>479</v>
      </c>
      <c r="F9" s="327" t="s">
        <v>38</v>
      </c>
      <c r="G9" s="328"/>
      <c r="H9" s="330">
        <v>0</v>
      </c>
      <c r="I9" s="331">
        <v>80000</v>
      </c>
      <c r="J9" s="331">
        <v>80000</v>
      </c>
    </row>
    <row r="10" spans="1:10" ht="21" x14ac:dyDescent="0.25">
      <c r="A10" s="326" t="s">
        <v>486</v>
      </c>
      <c r="B10" s="334" t="s">
        <v>487</v>
      </c>
      <c r="C10" s="327" t="s">
        <v>356</v>
      </c>
      <c r="D10" s="326"/>
      <c r="E10" s="329" t="s">
        <v>432</v>
      </c>
      <c r="F10" s="327" t="s">
        <v>23</v>
      </c>
      <c r="G10" s="328"/>
      <c r="H10" s="332">
        <v>23513.43</v>
      </c>
      <c r="I10" s="50">
        <v>12627.51</v>
      </c>
      <c r="J10" s="50">
        <v>12627.51</v>
      </c>
    </row>
    <row r="11" spans="1:10" ht="21" x14ac:dyDescent="0.25">
      <c r="A11" s="326" t="s">
        <v>486</v>
      </c>
      <c r="B11" s="334" t="s">
        <v>487</v>
      </c>
      <c r="C11" s="327" t="s">
        <v>356</v>
      </c>
      <c r="D11" s="326" t="s">
        <v>80</v>
      </c>
      <c r="E11" s="329" t="s">
        <v>432</v>
      </c>
      <c r="F11" s="327" t="s">
        <v>23</v>
      </c>
      <c r="G11" s="328"/>
      <c r="H11" s="332">
        <v>300768.55</v>
      </c>
      <c r="I11" s="331">
        <v>396672.49</v>
      </c>
      <c r="J11" s="331">
        <v>396672.49</v>
      </c>
    </row>
    <row r="12" spans="1:10" ht="31.5" x14ac:dyDescent="0.25">
      <c r="A12" s="326" t="s">
        <v>488</v>
      </c>
      <c r="B12" s="326" t="s">
        <v>489</v>
      </c>
      <c r="C12" s="327" t="s">
        <v>356</v>
      </c>
      <c r="D12" s="326" t="s">
        <v>80</v>
      </c>
      <c r="E12" s="348" t="s">
        <v>435</v>
      </c>
      <c r="F12" s="327" t="s">
        <v>23</v>
      </c>
      <c r="G12" s="328"/>
      <c r="H12" s="332">
        <v>17000</v>
      </c>
      <c r="I12" s="331">
        <v>17000</v>
      </c>
      <c r="J12" s="331">
        <v>17000</v>
      </c>
    </row>
    <row r="13" spans="1:10" ht="52.5" x14ac:dyDescent="0.25">
      <c r="A13" s="326" t="s">
        <v>490</v>
      </c>
      <c r="B13" s="326" t="s">
        <v>491</v>
      </c>
      <c r="C13" s="327" t="s">
        <v>356</v>
      </c>
      <c r="D13" s="326" t="s">
        <v>80</v>
      </c>
      <c r="E13" s="329" t="s">
        <v>435</v>
      </c>
      <c r="F13" s="327" t="s">
        <v>23</v>
      </c>
      <c r="G13" s="328"/>
      <c r="H13" s="332">
        <v>5200</v>
      </c>
      <c r="I13" s="331">
        <v>0</v>
      </c>
      <c r="J13" s="331">
        <v>5200</v>
      </c>
    </row>
    <row r="14" spans="1:10" ht="31.5" x14ac:dyDescent="0.25">
      <c r="A14" s="326" t="s">
        <v>492</v>
      </c>
      <c r="B14" s="326" t="s">
        <v>493</v>
      </c>
      <c r="C14" s="327" t="s">
        <v>356</v>
      </c>
      <c r="D14" s="326" t="s">
        <v>80</v>
      </c>
      <c r="E14" s="348" t="s">
        <v>450</v>
      </c>
      <c r="F14" s="327" t="s">
        <v>23</v>
      </c>
      <c r="G14" s="328"/>
      <c r="H14" s="332">
        <v>30800</v>
      </c>
      <c r="I14" s="331">
        <v>30800</v>
      </c>
      <c r="J14" s="331">
        <v>0</v>
      </c>
    </row>
    <row r="15" spans="1:10" ht="31.5" x14ac:dyDescent="0.25">
      <c r="A15" s="326" t="s">
        <v>494</v>
      </c>
      <c r="B15" s="326" t="s">
        <v>495</v>
      </c>
      <c r="C15" s="327" t="s">
        <v>356</v>
      </c>
      <c r="D15" s="326" t="s">
        <v>80</v>
      </c>
      <c r="E15" s="329" t="s">
        <v>435</v>
      </c>
      <c r="F15" s="327" t="s">
        <v>23</v>
      </c>
      <c r="G15" s="328"/>
      <c r="H15" s="332">
        <v>15300</v>
      </c>
      <c r="I15" s="331">
        <v>0</v>
      </c>
      <c r="J15" s="331">
        <v>0</v>
      </c>
    </row>
    <row r="16" spans="1:10" x14ac:dyDescent="0.25">
      <c r="A16" s="326" t="s">
        <v>496</v>
      </c>
      <c r="B16" s="326" t="s">
        <v>497</v>
      </c>
      <c r="C16" s="327" t="s">
        <v>341</v>
      </c>
      <c r="D16" s="326" t="s">
        <v>80</v>
      </c>
      <c r="E16" s="329" t="s">
        <v>432</v>
      </c>
      <c r="F16" s="327" t="s">
        <v>472</v>
      </c>
      <c r="G16" s="328"/>
      <c r="H16" s="330">
        <v>0</v>
      </c>
      <c r="I16" s="331">
        <v>360000</v>
      </c>
      <c r="J16" s="331">
        <v>360000</v>
      </c>
    </row>
    <row r="17" spans="1:10" x14ac:dyDescent="0.25">
      <c r="A17" s="326" t="s">
        <v>498</v>
      </c>
      <c r="B17" s="326" t="s">
        <v>499</v>
      </c>
      <c r="C17" s="347" t="s">
        <v>500</v>
      </c>
      <c r="D17" s="333" t="s">
        <v>78</v>
      </c>
      <c r="E17" s="348" t="s">
        <v>432</v>
      </c>
      <c r="F17" s="327" t="s">
        <v>23</v>
      </c>
      <c r="G17" s="328"/>
      <c r="H17" s="332">
        <v>9924.5</v>
      </c>
      <c r="I17" s="50">
        <v>6100</v>
      </c>
      <c r="J17" s="50">
        <v>6100</v>
      </c>
    </row>
    <row r="18" spans="1:10" x14ac:dyDescent="0.25">
      <c r="A18" s="326" t="s">
        <v>498</v>
      </c>
      <c r="B18" s="326" t="s">
        <v>499</v>
      </c>
      <c r="C18" s="327" t="s">
        <v>500</v>
      </c>
      <c r="D18" s="333" t="s">
        <v>78</v>
      </c>
      <c r="E18" s="329" t="s">
        <v>432</v>
      </c>
      <c r="F18" s="327" t="s">
        <v>23</v>
      </c>
      <c r="G18" s="328"/>
      <c r="H18" s="332">
        <v>18900</v>
      </c>
      <c r="I18" s="331">
        <v>18900</v>
      </c>
      <c r="J18" s="331">
        <v>18900</v>
      </c>
    </row>
    <row r="19" spans="1:10" x14ac:dyDescent="0.25">
      <c r="A19" s="326" t="s">
        <v>501</v>
      </c>
      <c r="B19" s="326" t="s">
        <v>502</v>
      </c>
      <c r="C19" s="327" t="s">
        <v>503</v>
      </c>
      <c r="D19" s="326" t="s">
        <v>80</v>
      </c>
      <c r="E19" s="329" t="s">
        <v>432</v>
      </c>
      <c r="F19" s="327" t="s">
        <v>472</v>
      </c>
      <c r="G19" s="328"/>
      <c r="H19" s="330">
        <v>370000</v>
      </c>
      <c r="I19" s="331">
        <v>0</v>
      </c>
      <c r="J19" s="331">
        <v>0</v>
      </c>
    </row>
    <row r="20" spans="1:10" ht="21" x14ac:dyDescent="0.25">
      <c r="A20" s="326" t="s">
        <v>504</v>
      </c>
      <c r="B20" s="326" t="s">
        <v>505</v>
      </c>
      <c r="C20" s="327" t="s">
        <v>506</v>
      </c>
      <c r="D20" s="3" t="s">
        <v>79</v>
      </c>
      <c r="E20" s="329" t="s">
        <v>432</v>
      </c>
      <c r="F20" s="327" t="s">
        <v>52</v>
      </c>
      <c r="G20" s="328"/>
      <c r="H20" s="330">
        <v>536000</v>
      </c>
      <c r="I20" s="331">
        <v>533000</v>
      </c>
      <c r="J20" s="331">
        <v>533000</v>
      </c>
    </row>
    <row r="21" spans="1:10" ht="21" x14ac:dyDescent="0.25">
      <c r="A21" s="326" t="s">
        <v>507</v>
      </c>
      <c r="B21" s="326" t="s">
        <v>508</v>
      </c>
      <c r="C21" s="327" t="s">
        <v>509</v>
      </c>
      <c r="D21" s="326" t="s">
        <v>80</v>
      </c>
      <c r="E21" s="329" t="s">
        <v>479</v>
      </c>
      <c r="F21" s="327" t="s">
        <v>472</v>
      </c>
      <c r="G21" s="328"/>
      <c r="H21" s="330">
        <v>100000</v>
      </c>
      <c r="I21" s="331">
        <v>0</v>
      </c>
      <c r="J21" s="331">
        <v>0</v>
      </c>
    </row>
    <row r="22" spans="1:10" ht="21" x14ac:dyDescent="0.25">
      <c r="A22" s="1" t="s">
        <v>19</v>
      </c>
      <c r="B22" s="1" t="s">
        <v>20</v>
      </c>
      <c r="C22" s="1" t="s">
        <v>21</v>
      </c>
      <c r="D22" s="324" t="s">
        <v>78</v>
      </c>
      <c r="E22" s="4" t="s">
        <v>22</v>
      </c>
      <c r="F22" s="1" t="s">
        <v>23</v>
      </c>
      <c r="G22" s="325"/>
      <c r="H22" s="58"/>
      <c r="I22" s="55">
        <v>1788</v>
      </c>
      <c r="J22" s="55">
        <v>1788</v>
      </c>
    </row>
    <row r="23" spans="1:10" ht="21" x14ac:dyDescent="0.25">
      <c r="A23" s="1" t="s">
        <v>19</v>
      </c>
      <c r="B23" s="1" t="s">
        <v>20</v>
      </c>
      <c r="C23" s="1" t="s">
        <v>21</v>
      </c>
      <c r="D23" s="1" t="s">
        <v>78</v>
      </c>
      <c r="E23" s="1" t="s">
        <v>22</v>
      </c>
      <c r="F23" s="1" t="s">
        <v>23</v>
      </c>
      <c r="G23" s="1"/>
      <c r="H23" s="55">
        <v>16986</v>
      </c>
      <c r="I23" s="2">
        <v>16986</v>
      </c>
      <c r="J23" s="2">
        <v>18212</v>
      </c>
    </row>
    <row r="24" spans="1:10" ht="21" x14ac:dyDescent="0.25">
      <c r="A24" s="1" t="s">
        <v>24</v>
      </c>
      <c r="B24" s="1" t="s">
        <v>25</v>
      </c>
      <c r="C24" s="1" t="s">
        <v>26</v>
      </c>
      <c r="D24" s="1" t="s">
        <v>78</v>
      </c>
      <c r="E24" s="1" t="s">
        <v>22</v>
      </c>
      <c r="F24" s="1" t="s">
        <v>23</v>
      </c>
      <c r="G24" s="1"/>
      <c r="H24" s="55"/>
      <c r="I24" s="55">
        <v>1080</v>
      </c>
      <c r="J24" s="55">
        <v>1080</v>
      </c>
    </row>
    <row r="25" spans="1:10" ht="21" x14ac:dyDescent="0.25">
      <c r="A25" s="1" t="s">
        <v>24</v>
      </c>
      <c r="B25" s="1" t="s">
        <v>25</v>
      </c>
      <c r="C25" s="1" t="s">
        <v>26</v>
      </c>
      <c r="D25" s="1" t="s">
        <v>78</v>
      </c>
      <c r="E25" s="1" t="s">
        <v>22</v>
      </c>
      <c r="F25" s="1" t="s">
        <v>23</v>
      </c>
      <c r="G25" s="1"/>
      <c r="H25" s="57">
        <v>11880</v>
      </c>
      <c r="I25" s="2">
        <v>11880</v>
      </c>
      <c r="J25" s="2">
        <v>7920</v>
      </c>
    </row>
    <row r="26" spans="1:10" ht="31.5" x14ac:dyDescent="0.25">
      <c r="A26" s="1" t="s">
        <v>61</v>
      </c>
      <c r="B26" s="1" t="s">
        <v>549</v>
      </c>
      <c r="C26" s="1" t="s">
        <v>62</v>
      </c>
      <c r="D26" s="3" t="s">
        <v>79</v>
      </c>
      <c r="E26" s="1" t="s">
        <v>63</v>
      </c>
      <c r="F26" s="1" t="s">
        <v>64</v>
      </c>
      <c r="G26" s="16" t="s">
        <v>81</v>
      </c>
      <c r="H26" s="2">
        <v>58955</v>
      </c>
      <c r="I26" s="2">
        <v>124700</v>
      </c>
      <c r="J26" s="2">
        <v>137200</v>
      </c>
    </row>
    <row r="27" spans="1:10" ht="42" x14ac:dyDescent="0.25">
      <c r="A27" s="1" t="s">
        <v>65</v>
      </c>
      <c r="B27" s="1" t="s">
        <v>548</v>
      </c>
      <c r="C27" s="1" t="s">
        <v>62</v>
      </c>
      <c r="D27" s="3" t="s">
        <v>79</v>
      </c>
      <c r="E27" s="1" t="s">
        <v>66</v>
      </c>
      <c r="F27" s="1" t="s">
        <v>64</v>
      </c>
      <c r="G27" s="16" t="s">
        <v>81</v>
      </c>
      <c r="H27" s="2">
        <v>0</v>
      </c>
      <c r="I27" s="2">
        <v>0</v>
      </c>
      <c r="J27" s="2">
        <v>91500</v>
      </c>
    </row>
    <row r="28" spans="1:10" ht="55.5" customHeight="1" x14ac:dyDescent="0.25">
      <c r="A28" s="1" t="s">
        <v>67</v>
      </c>
      <c r="B28" s="1" t="s">
        <v>547</v>
      </c>
      <c r="C28" s="1" t="s">
        <v>62</v>
      </c>
      <c r="D28" s="3" t="s">
        <v>79</v>
      </c>
      <c r="E28" s="1" t="s">
        <v>68</v>
      </c>
      <c r="F28" s="1" t="s">
        <v>64</v>
      </c>
      <c r="G28" s="16" t="s">
        <v>81</v>
      </c>
      <c r="H28" s="2">
        <v>101000</v>
      </c>
      <c r="I28" s="2">
        <v>106000</v>
      </c>
      <c r="J28" s="2">
        <v>117000</v>
      </c>
    </row>
    <row r="29" spans="1:10" ht="52.5" x14ac:dyDescent="0.25">
      <c r="A29" s="1" t="s">
        <v>69</v>
      </c>
      <c r="B29" s="1" t="s">
        <v>546</v>
      </c>
      <c r="C29" s="1" t="s">
        <v>62</v>
      </c>
      <c r="D29" s="3" t="s">
        <v>79</v>
      </c>
      <c r="E29" s="1" t="s">
        <v>63</v>
      </c>
      <c r="F29" s="1" t="s">
        <v>64</v>
      </c>
      <c r="G29" s="16" t="s">
        <v>81</v>
      </c>
      <c r="H29" s="2">
        <v>159500</v>
      </c>
      <c r="I29" s="2">
        <v>159500</v>
      </c>
      <c r="J29" s="2">
        <v>159500</v>
      </c>
    </row>
    <row r="30" spans="1:10" ht="42" x14ac:dyDescent="0.25">
      <c r="A30" s="1" t="s">
        <v>70</v>
      </c>
      <c r="B30" s="1" t="s">
        <v>544</v>
      </c>
      <c r="C30" s="1" t="s">
        <v>62</v>
      </c>
      <c r="D30" s="3" t="s">
        <v>79</v>
      </c>
      <c r="E30" s="1" t="s">
        <v>66</v>
      </c>
      <c r="F30" s="1" t="s">
        <v>64</v>
      </c>
      <c r="G30" s="16" t="s">
        <v>81</v>
      </c>
      <c r="H30" s="2">
        <v>50900</v>
      </c>
      <c r="I30" s="2">
        <v>0</v>
      </c>
      <c r="J30" s="2">
        <v>0</v>
      </c>
    </row>
    <row r="31" spans="1:10" ht="31.5" x14ac:dyDescent="0.25">
      <c r="A31" s="1" t="s">
        <v>72</v>
      </c>
      <c r="B31" s="1" t="s">
        <v>545</v>
      </c>
      <c r="C31" s="1" t="s">
        <v>62</v>
      </c>
      <c r="D31" s="3" t="s">
        <v>79</v>
      </c>
      <c r="E31" s="4" t="s">
        <v>63</v>
      </c>
      <c r="F31" s="1" t="s">
        <v>64</v>
      </c>
      <c r="G31" s="16" t="s">
        <v>81</v>
      </c>
      <c r="H31" s="55">
        <v>130045</v>
      </c>
      <c r="I31" s="2">
        <v>0</v>
      </c>
      <c r="J31" s="2">
        <v>0</v>
      </c>
    </row>
    <row r="32" spans="1:10" ht="31.5" x14ac:dyDescent="0.25">
      <c r="A32" s="77" t="s">
        <v>278</v>
      </c>
      <c r="B32" s="56" t="s">
        <v>543</v>
      </c>
      <c r="C32" s="56" t="s">
        <v>62</v>
      </c>
      <c r="D32" s="3" t="s">
        <v>79</v>
      </c>
      <c r="E32" s="56" t="s">
        <v>66</v>
      </c>
      <c r="F32" s="56">
        <v>222</v>
      </c>
      <c r="G32" s="78" t="s">
        <v>81</v>
      </c>
      <c r="H32" s="57">
        <v>75000</v>
      </c>
      <c r="I32" s="57"/>
      <c r="J32" s="57"/>
    </row>
    <row r="33" spans="1:17" ht="52.5" x14ac:dyDescent="0.25">
      <c r="A33" s="361" t="s">
        <v>550</v>
      </c>
      <c r="B33" s="361" t="s">
        <v>541</v>
      </c>
      <c r="C33" s="361" t="s">
        <v>62</v>
      </c>
      <c r="D33" s="3" t="s">
        <v>79</v>
      </c>
      <c r="E33" s="361" t="s">
        <v>66</v>
      </c>
      <c r="F33" s="361">
        <v>222</v>
      </c>
      <c r="G33" s="363" t="s">
        <v>81</v>
      </c>
      <c r="H33" s="364">
        <v>27200</v>
      </c>
      <c r="I33" s="57"/>
      <c r="J33" s="57"/>
    </row>
    <row r="34" spans="1:17" ht="42" x14ac:dyDescent="0.25">
      <c r="A34" s="361" t="s">
        <v>551</v>
      </c>
      <c r="B34" s="361" t="s">
        <v>542</v>
      </c>
      <c r="C34" s="361" t="s">
        <v>62</v>
      </c>
      <c r="D34" s="3" t="s">
        <v>79</v>
      </c>
      <c r="E34" s="361" t="s">
        <v>215</v>
      </c>
      <c r="F34" s="361">
        <v>222</v>
      </c>
      <c r="G34" s="363" t="s">
        <v>81</v>
      </c>
      <c r="H34" s="364">
        <v>84100</v>
      </c>
      <c r="I34" s="57"/>
      <c r="J34" s="57"/>
    </row>
    <row r="35" spans="1:17" x14ac:dyDescent="0.25">
      <c r="A35" s="5" t="s">
        <v>9</v>
      </c>
      <c r="B35" s="5" t="s">
        <v>10</v>
      </c>
      <c r="C35" s="5" t="s">
        <v>11</v>
      </c>
      <c r="D35" s="350" t="s">
        <v>78</v>
      </c>
      <c r="E35" s="5" t="s">
        <v>12</v>
      </c>
      <c r="F35" s="5" t="s">
        <v>13</v>
      </c>
      <c r="G35" s="5"/>
      <c r="H35" s="55">
        <f>170000-88411.6</f>
        <v>81588.399999999994</v>
      </c>
      <c r="I35" s="55">
        <v>150000</v>
      </c>
      <c r="J35" s="55">
        <v>150000</v>
      </c>
    </row>
    <row r="36" spans="1:17" x14ac:dyDescent="0.25">
      <c r="A36" s="5" t="s">
        <v>9</v>
      </c>
      <c r="B36" s="5" t="s">
        <v>10</v>
      </c>
      <c r="C36" s="5" t="s">
        <v>11</v>
      </c>
      <c r="D36" s="350" t="s">
        <v>78</v>
      </c>
      <c r="E36" s="5" t="s">
        <v>12</v>
      </c>
      <c r="F36" s="5" t="s">
        <v>13</v>
      </c>
      <c r="G36" s="5"/>
      <c r="H36" s="13">
        <f>794400+88411.6</f>
        <v>882811.6</v>
      </c>
      <c r="I36" s="13">
        <v>814400</v>
      </c>
      <c r="J36" s="13">
        <v>814400</v>
      </c>
    </row>
    <row r="37" spans="1:17" x14ac:dyDescent="0.25">
      <c r="A37" s="8" t="s">
        <v>31</v>
      </c>
      <c r="B37" s="8" t="s">
        <v>32</v>
      </c>
      <c r="C37" s="8" t="s">
        <v>33</v>
      </c>
      <c r="D37" s="9" t="s">
        <v>78</v>
      </c>
      <c r="E37" s="8" t="s">
        <v>34</v>
      </c>
      <c r="F37" s="8" t="s">
        <v>13</v>
      </c>
      <c r="G37" s="8"/>
      <c r="H37" s="55"/>
      <c r="I37" s="55">
        <v>7500</v>
      </c>
      <c r="J37" s="55">
        <v>7500</v>
      </c>
    </row>
    <row r="38" spans="1:17" x14ac:dyDescent="0.25">
      <c r="A38" s="8" t="s">
        <v>31</v>
      </c>
      <c r="B38" s="8" t="s">
        <v>32</v>
      </c>
      <c r="C38" s="8" t="s">
        <v>33</v>
      </c>
      <c r="D38" s="9" t="s">
        <v>78</v>
      </c>
      <c r="E38" s="8" t="s">
        <v>34</v>
      </c>
      <c r="F38" s="8" t="s">
        <v>13</v>
      </c>
      <c r="G38" s="8"/>
      <c r="H38" s="14">
        <v>62004.02</v>
      </c>
      <c r="I38" s="14">
        <v>56984.18</v>
      </c>
      <c r="J38" s="14">
        <v>56984.18</v>
      </c>
    </row>
    <row r="39" spans="1:17" x14ac:dyDescent="0.25">
      <c r="A39" s="8" t="s">
        <v>46</v>
      </c>
      <c r="B39" s="8" t="s">
        <v>47</v>
      </c>
      <c r="C39" s="8" t="s">
        <v>48</v>
      </c>
      <c r="D39" s="9" t="s">
        <v>78</v>
      </c>
      <c r="E39" s="8" t="s">
        <v>34</v>
      </c>
      <c r="F39" s="8" t="s">
        <v>13</v>
      </c>
      <c r="G39" s="8"/>
      <c r="H39" s="55"/>
      <c r="I39" s="55">
        <v>7500</v>
      </c>
      <c r="J39" s="55">
        <v>7500</v>
      </c>
    </row>
    <row r="40" spans="1:17" x14ac:dyDescent="0.25">
      <c r="A40" s="8" t="s">
        <v>46</v>
      </c>
      <c r="B40" s="8" t="s">
        <v>47</v>
      </c>
      <c r="C40" s="8" t="s">
        <v>48</v>
      </c>
      <c r="D40" s="9" t="s">
        <v>78</v>
      </c>
      <c r="E40" s="8" t="s">
        <v>34</v>
      </c>
      <c r="F40" s="8" t="s">
        <v>13</v>
      </c>
      <c r="G40" s="8"/>
      <c r="H40" s="14">
        <v>74338.13</v>
      </c>
      <c r="I40" s="14">
        <v>69811.649999999994</v>
      </c>
      <c r="J40" s="14">
        <v>69811.649999999994</v>
      </c>
    </row>
    <row r="41" spans="1:17" x14ac:dyDescent="0.25">
      <c r="A41" s="6" t="s">
        <v>58</v>
      </c>
      <c r="B41" s="6" t="s">
        <v>59</v>
      </c>
      <c r="C41" s="6" t="s">
        <v>60</v>
      </c>
      <c r="D41" s="349" t="s">
        <v>78</v>
      </c>
      <c r="E41" s="6" t="s">
        <v>12</v>
      </c>
      <c r="F41" s="6" t="s">
        <v>13</v>
      </c>
      <c r="G41" s="6"/>
      <c r="H41" s="55">
        <f>50000-37598.44</f>
        <v>12401.559999999998</v>
      </c>
      <c r="I41" s="55">
        <v>100000</v>
      </c>
      <c r="J41" s="55">
        <v>100000</v>
      </c>
      <c r="K41" t="s">
        <v>245</v>
      </c>
      <c r="P41" s="59">
        <f>H41-1620.46-10781.1</f>
        <v>0</v>
      </c>
      <c r="Q41" s="59">
        <f>H41-P41</f>
        <v>12401.559999999998</v>
      </c>
    </row>
    <row r="42" spans="1:17" x14ac:dyDescent="0.25">
      <c r="A42" s="6" t="s">
        <v>58</v>
      </c>
      <c r="B42" s="6" t="s">
        <v>59</v>
      </c>
      <c r="C42" s="6" t="s">
        <v>60</v>
      </c>
      <c r="D42" s="349" t="s">
        <v>78</v>
      </c>
      <c r="E42" s="6" t="s">
        <v>12</v>
      </c>
      <c r="F42" s="6" t="s">
        <v>13</v>
      </c>
      <c r="G42" s="6"/>
      <c r="H42" s="12">
        <f>2587900+37598.44</f>
        <v>2625498.44</v>
      </c>
      <c r="I42" s="12">
        <v>2537900</v>
      </c>
      <c r="J42" s="12">
        <v>2537900</v>
      </c>
    </row>
    <row r="43" spans="1:17" x14ac:dyDescent="0.25">
      <c r="A43" s="7" t="s">
        <v>14</v>
      </c>
      <c r="B43" s="7" t="s">
        <v>15</v>
      </c>
      <c r="C43" s="7" t="s">
        <v>16</v>
      </c>
      <c r="D43" s="351" t="s">
        <v>78</v>
      </c>
      <c r="E43" s="7" t="s">
        <v>17</v>
      </c>
      <c r="F43" s="7" t="s">
        <v>18</v>
      </c>
      <c r="G43" s="7"/>
      <c r="H43" s="15">
        <f>540790.6-1456.68</f>
        <v>539333.91999999993</v>
      </c>
      <c r="I43" s="15">
        <v>553078.69999999995</v>
      </c>
      <c r="J43" s="15">
        <v>543151.87</v>
      </c>
    </row>
    <row r="44" spans="1:17" ht="21" x14ac:dyDescent="0.25">
      <c r="A44" s="1" t="s">
        <v>43</v>
      </c>
      <c r="B44" s="1" t="s">
        <v>44</v>
      </c>
      <c r="C44" s="1" t="s">
        <v>45</v>
      </c>
      <c r="D44" s="4"/>
      <c r="E44" s="1" t="s">
        <v>34</v>
      </c>
      <c r="F44" s="1" t="s">
        <v>13</v>
      </c>
      <c r="G44" s="56"/>
      <c r="H44" s="55">
        <v>203.02</v>
      </c>
      <c r="I44" s="55">
        <v>10000</v>
      </c>
      <c r="J44" s="55">
        <v>10000</v>
      </c>
    </row>
    <row r="45" spans="1:17" ht="21" x14ac:dyDescent="0.25">
      <c r="A45" s="1" t="s">
        <v>43</v>
      </c>
      <c r="B45" s="1" t="s">
        <v>44</v>
      </c>
      <c r="C45" s="1" t="s">
        <v>45</v>
      </c>
      <c r="D45" s="4" t="s">
        <v>78</v>
      </c>
      <c r="E45" s="1" t="s">
        <v>34</v>
      </c>
      <c r="F45" s="1" t="s">
        <v>13</v>
      </c>
      <c r="G45" s="1"/>
      <c r="H45" s="2">
        <v>108754.83</v>
      </c>
      <c r="I45" s="2">
        <v>93504.17</v>
      </c>
      <c r="J45" s="2">
        <v>93504.17</v>
      </c>
    </row>
    <row r="46" spans="1:17" ht="31.5" x14ac:dyDescent="0.25">
      <c r="A46" s="1" t="s">
        <v>49</v>
      </c>
      <c r="B46" s="1" t="s">
        <v>50</v>
      </c>
      <c r="C46" s="1" t="s">
        <v>51</v>
      </c>
      <c r="D46" s="56"/>
      <c r="E46" s="4" t="s">
        <v>17</v>
      </c>
      <c r="F46" s="1" t="s">
        <v>52</v>
      </c>
      <c r="G46" s="1"/>
      <c r="H46" s="55"/>
      <c r="I46" s="55">
        <v>3498</v>
      </c>
      <c r="J46" s="55">
        <v>3498</v>
      </c>
    </row>
    <row r="47" spans="1:17" ht="31.5" x14ac:dyDescent="0.25">
      <c r="A47" s="1" t="s">
        <v>49</v>
      </c>
      <c r="B47" s="1" t="s">
        <v>50</v>
      </c>
      <c r="C47" s="1" t="s">
        <v>51</v>
      </c>
      <c r="D47" s="3" t="s">
        <v>79</v>
      </c>
      <c r="E47" s="1" t="s">
        <v>17</v>
      </c>
      <c r="F47" s="1" t="s">
        <v>52</v>
      </c>
      <c r="G47" s="16" t="s">
        <v>81</v>
      </c>
      <c r="H47" s="55">
        <v>38478</v>
      </c>
      <c r="I47" s="2">
        <v>56502</v>
      </c>
      <c r="J47" s="2">
        <v>56502</v>
      </c>
    </row>
    <row r="48" spans="1:17" ht="31.5" x14ac:dyDescent="0.25">
      <c r="A48" s="1" t="s">
        <v>53</v>
      </c>
      <c r="B48" s="1" t="s">
        <v>54</v>
      </c>
      <c r="C48" s="1" t="s">
        <v>51</v>
      </c>
      <c r="D48" s="56"/>
      <c r="E48" s="1" t="s">
        <v>17</v>
      </c>
      <c r="F48" s="1" t="s">
        <v>52</v>
      </c>
      <c r="G48" s="16"/>
      <c r="H48" s="55"/>
      <c r="I48" s="55">
        <v>1500</v>
      </c>
      <c r="J48" s="55">
        <v>1500</v>
      </c>
    </row>
    <row r="49" spans="1:10" ht="31.5" x14ac:dyDescent="0.25">
      <c r="A49" s="1" t="s">
        <v>53</v>
      </c>
      <c r="B49" s="1" t="s">
        <v>54</v>
      </c>
      <c r="C49" s="1" t="s">
        <v>51</v>
      </c>
      <c r="D49" s="3" t="s">
        <v>79</v>
      </c>
      <c r="E49" s="1" t="s">
        <v>17</v>
      </c>
      <c r="F49" s="1" t="s">
        <v>52</v>
      </c>
      <c r="G49" s="16" t="s">
        <v>81</v>
      </c>
      <c r="H49" s="55">
        <v>16500</v>
      </c>
      <c r="I49" s="2">
        <v>30900</v>
      </c>
      <c r="J49" s="2">
        <v>30900</v>
      </c>
    </row>
    <row r="50" spans="1:10" ht="31.5" x14ac:dyDescent="0.25">
      <c r="A50" s="1" t="s">
        <v>74</v>
      </c>
      <c r="B50" s="1" t="s">
        <v>75</v>
      </c>
      <c r="C50" s="1" t="s">
        <v>76</v>
      </c>
      <c r="D50" s="4" t="s">
        <v>80</v>
      </c>
      <c r="E50" s="1" t="s">
        <v>77</v>
      </c>
      <c r="F50" s="1" t="s">
        <v>52</v>
      </c>
      <c r="G50" s="16" t="s">
        <v>81</v>
      </c>
      <c r="H50" s="2">
        <v>3220000</v>
      </c>
      <c r="I50" s="2">
        <v>0</v>
      </c>
      <c r="J50" s="2">
        <v>0</v>
      </c>
    </row>
    <row r="51" spans="1:10" ht="42" x14ac:dyDescent="0.25">
      <c r="A51" s="1" t="s">
        <v>39</v>
      </c>
      <c r="B51" s="1" t="s">
        <v>40</v>
      </c>
      <c r="C51" s="1" t="s">
        <v>41</v>
      </c>
      <c r="D51" s="4" t="s">
        <v>78</v>
      </c>
      <c r="E51" s="1" t="s">
        <v>17</v>
      </c>
      <c r="F51" s="1" t="s">
        <v>42</v>
      </c>
      <c r="G51" s="16"/>
      <c r="H51" s="55"/>
      <c r="I51" s="55">
        <v>2343.6</v>
      </c>
      <c r="J51" s="55">
        <v>2343.6</v>
      </c>
    </row>
    <row r="52" spans="1:10" ht="42" x14ac:dyDescent="0.25">
      <c r="A52" s="1" t="s">
        <v>39</v>
      </c>
      <c r="B52" s="1" t="s">
        <v>40</v>
      </c>
      <c r="C52" s="1">
        <v>80.2</v>
      </c>
      <c r="D52" s="4" t="s">
        <v>78</v>
      </c>
      <c r="E52" s="1" t="s">
        <v>17</v>
      </c>
      <c r="F52" s="1" t="s">
        <v>42</v>
      </c>
      <c r="G52" s="1"/>
      <c r="H52" s="55">
        <v>25250.400000000001</v>
      </c>
      <c r="I52" s="2">
        <v>27056.400000000001</v>
      </c>
      <c r="J52" s="2">
        <v>27056.400000000001</v>
      </c>
    </row>
    <row r="53" spans="1:10" ht="21" x14ac:dyDescent="0.25">
      <c r="A53" s="10" t="s">
        <v>55</v>
      </c>
      <c r="B53" s="10" t="s">
        <v>56</v>
      </c>
      <c r="C53" s="10" t="s">
        <v>57</v>
      </c>
      <c r="D53" s="10"/>
      <c r="E53" s="10" t="s">
        <v>17</v>
      </c>
      <c r="F53" s="10" t="s">
        <v>42</v>
      </c>
      <c r="G53" s="10"/>
      <c r="H53" s="11">
        <f>1327.04-568.04</f>
        <v>759</v>
      </c>
      <c r="I53" s="11">
        <v>854.06</v>
      </c>
      <c r="J53" s="11">
        <v>854.06</v>
      </c>
    </row>
    <row r="54" spans="1:10" x14ac:dyDescent="0.25">
      <c r="A54" s="1" t="s">
        <v>27</v>
      </c>
      <c r="B54" s="1" t="s">
        <v>28</v>
      </c>
      <c r="C54" s="1" t="s">
        <v>29</v>
      </c>
      <c r="D54" s="56"/>
      <c r="E54" s="4" t="s">
        <v>17</v>
      </c>
      <c r="F54" s="1" t="s">
        <v>30</v>
      </c>
      <c r="G54" s="16"/>
      <c r="H54" s="55">
        <v>4366.12</v>
      </c>
      <c r="I54" s="55">
        <v>7573.75</v>
      </c>
      <c r="J54" s="55">
        <v>7573.75</v>
      </c>
    </row>
    <row r="55" spans="1:10" x14ac:dyDescent="0.25">
      <c r="A55" s="1" t="s">
        <v>27</v>
      </c>
      <c r="B55" s="1" t="s">
        <v>28</v>
      </c>
      <c r="C55" s="1" t="s">
        <v>29</v>
      </c>
      <c r="D55" s="3" t="s">
        <v>79</v>
      </c>
      <c r="E55" s="1" t="s">
        <v>17</v>
      </c>
      <c r="F55" s="1" t="s">
        <v>30</v>
      </c>
      <c r="G55" s="16" t="s">
        <v>81</v>
      </c>
      <c r="H55" s="55">
        <v>83311.25</v>
      </c>
      <c r="I55" s="2">
        <v>112426.25</v>
      </c>
      <c r="J55" s="2">
        <v>112426.25</v>
      </c>
    </row>
    <row r="56" spans="1:10" x14ac:dyDescent="0.25">
      <c r="A56" s="1" t="s">
        <v>35</v>
      </c>
      <c r="B56" s="1" t="s">
        <v>36</v>
      </c>
      <c r="C56" s="1" t="s">
        <v>37</v>
      </c>
      <c r="D56" s="4" t="s">
        <v>80</v>
      </c>
      <c r="E56" s="1" t="s">
        <v>22</v>
      </c>
      <c r="F56" s="1" t="s">
        <v>38</v>
      </c>
      <c r="G56" s="1"/>
      <c r="H56" s="2">
        <v>100134</v>
      </c>
      <c r="I56" s="2">
        <v>97266</v>
      </c>
      <c r="J56" s="2">
        <v>100000</v>
      </c>
    </row>
    <row r="58" spans="1:10" x14ac:dyDescent="0.25">
      <c r="E58" s="17" t="s">
        <v>82</v>
      </c>
      <c r="F58" s="17"/>
      <c r="G58" s="17"/>
      <c r="H58" s="18">
        <f>SUM(H2:H57)</f>
        <v>10333270.689999999</v>
      </c>
      <c r="I58" s="18">
        <f>SUM(I2:I57)</f>
        <v>6950032.7599999998</v>
      </c>
      <c r="J58" s="18">
        <f>SUM(J2:J57)</f>
        <v>7029505.9299999997</v>
      </c>
    </row>
    <row r="59" spans="1:10" x14ac:dyDescent="0.25">
      <c r="E59" s="17"/>
      <c r="F59" s="17"/>
      <c r="G59" s="17"/>
      <c r="H59" s="19"/>
      <c r="I59" s="19"/>
      <c r="J59" s="19"/>
    </row>
    <row r="60" spans="1:10" x14ac:dyDescent="0.25">
      <c r="E60" s="20" t="s">
        <v>83</v>
      </c>
      <c r="F60" s="17"/>
      <c r="G60" s="17"/>
      <c r="H60" s="21">
        <f>H55+H54+H52+H49+H47+H44+H41+H35+H31+H23+H18+H17+H15+H14+H13+H12+H11+H10+H8+H7+H6+H5+H4+H2</f>
        <v>1102899.75</v>
      </c>
      <c r="I60" s="21">
        <f>I54+I51+I48+I46+I22+I17+I10+I7+I5</f>
        <v>52976.82</v>
      </c>
      <c r="J60" s="21"/>
    </row>
    <row r="61" spans="1:10" x14ac:dyDescent="0.25">
      <c r="E61" s="17"/>
      <c r="F61" s="17"/>
      <c r="G61" s="17"/>
      <c r="H61" s="18"/>
      <c r="I61" s="18"/>
      <c r="J61" s="18"/>
    </row>
    <row r="62" spans="1:10" x14ac:dyDescent="0.25">
      <c r="E62" s="22" t="s">
        <v>84</v>
      </c>
      <c r="F62" s="23"/>
      <c r="G62" s="23"/>
      <c r="H62" s="24">
        <f>H58-H53-H60</f>
        <v>9229611.9399999995</v>
      </c>
      <c r="I62" s="24">
        <f>I58-I53-I60</f>
        <v>6896201.8799999999</v>
      </c>
      <c r="J62" s="24">
        <f>J58-J53</f>
        <v>7028651.8700000001</v>
      </c>
    </row>
  </sheetData>
  <autoFilter ref="A1:J56">
    <sortState ref="A2:I23">
      <sortCondition ref="F1:F23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45" zoomScaleNormal="100" workbookViewId="0">
      <selection activeCell="H57" sqref="H57"/>
    </sheetView>
  </sheetViews>
  <sheetFormatPr defaultRowHeight="15" x14ac:dyDescent="0.25"/>
  <cols>
    <col min="1" max="1" width="19" customWidth="1"/>
    <col min="2" max="2" width="66.85546875" customWidth="1"/>
    <col min="3" max="3" width="13" customWidth="1"/>
    <col min="4" max="4" width="25.42578125" customWidth="1"/>
    <col min="6" max="6" width="17.85546875" customWidth="1"/>
    <col min="7" max="8" width="16.85546875" customWidth="1"/>
  </cols>
  <sheetData>
    <row r="1" spans="1:8" ht="32.25" customHeight="1" x14ac:dyDescent="0.25">
      <c r="A1" s="25" t="s">
        <v>0</v>
      </c>
      <c r="B1" s="25" t="s">
        <v>1</v>
      </c>
      <c r="C1" s="25" t="s">
        <v>2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8</v>
      </c>
    </row>
    <row r="2" spans="1:8" ht="22.5" customHeight="1" x14ac:dyDescent="0.25">
      <c r="A2" s="321" t="s">
        <v>443</v>
      </c>
      <c r="B2" s="321" t="s">
        <v>444</v>
      </c>
      <c r="C2" s="321" t="s">
        <v>445</v>
      </c>
      <c r="D2" s="321" t="s">
        <v>435</v>
      </c>
      <c r="E2" s="321" t="s">
        <v>23</v>
      </c>
      <c r="F2" s="322">
        <v>10000</v>
      </c>
      <c r="G2" s="322">
        <v>10000</v>
      </c>
      <c r="H2" s="322">
        <v>10000</v>
      </c>
    </row>
    <row r="3" spans="1:8" ht="22.5" customHeight="1" x14ac:dyDescent="0.25">
      <c r="A3" s="321" t="s">
        <v>446</v>
      </c>
      <c r="B3" s="321" t="s">
        <v>447</v>
      </c>
      <c r="C3" s="321" t="s">
        <v>445</v>
      </c>
      <c r="D3" s="321" t="s">
        <v>435</v>
      </c>
      <c r="E3" s="321" t="s">
        <v>23</v>
      </c>
      <c r="F3" s="322">
        <v>0</v>
      </c>
      <c r="G3" s="322">
        <v>15000</v>
      </c>
      <c r="H3" s="322">
        <v>0</v>
      </c>
    </row>
    <row r="4" spans="1:8" ht="21.75" customHeight="1" x14ac:dyDescent="0.25">
      <c r="A4" s="321" t="s">
        <v>460</v>
      </c>
      <c r="B4" s="321" t="s">
        <v>461</v>
      </c>
      <c r="C4" s="321" t="s">
        <v>445</v>
      </c>
      <c r="D4" s="321" t="s">
        <v>435</v>
      </c>
      <c r="E4" s="321" t="s">
        <v>23</v>
      </c>
      <c r="F4" s="322">
        <v>0</v>
      </c>
      <c r="G4" s="322">
        <v>5700</v>
      </c>
      <c r="H4" s="322">
        <v>0</v>
      </c>
    </row>
    <row r="5" spans="1:8" ht="24.75" customHeight="1" x14ac:dyDescent="0.25">
      <c r="A5" s="321" t="s">
        <v>462</v>
      </c>
      <c r="B5" s="321" t="s">
        <v>447</v>
      </c>
      <c r="C5" s="321" t="s">
        <v>445</v>
      </c>
      <c r="D5" s="321" t="s">
        <v>435</v>
      </c>
      <c r="E5" s="321" t="s">
        <v>23</v>
      </c>
      <c r="F5" s="322">
        <v>0</v>
      </c>
      <c r="G5" s="322">
        <v>10000</v>
      </c>
      <c r="H5" s="322">
        <v>0</v>
      </c>
    </row>
    <row r="6" spans="1:8" ht="21" customHeight="1" x14ac:dyDescent="0.25">
      <c r="A6" s="321" t="s">
        <v>463</v>
      </c>
      <c r="B6" s="321" t="s">
        <v>464</v>
      </c>
      <c r="C6" s="321" t="s">
        <v>445</v>
      </c>
      <c r="D6" s="321" t="s">
        <v>435</v>
      </c>
      <c r="E6" s="321" t="s">
        <v>23</v>
      </c>
      <c r="F6" s="322">
        <v>10000</v>
      </c>
      <c r="G6" s="322">
        <v>0</v>
      </c>
      <c r="H6" s="322">
        <v>0</v>
      </c>
    </row>
    <row r="7" spans="1:8" ht="24.75" customHeight="1" x14ac:dyDescent="0.25">
      <c r="A7" s="321" t="s">
        <v>465</v>
      </c>
      <c r="B7" s="321" t="s">
        <v>461</v>
      </c>
      <c r="C7" s="321" t="s">
        <v>445</v>
      </c>
      <c r="D7" s="321" t="s">
        <v>435</v>
      </c>
      <c r="E7" s="321" t="s">
        <v>23</v>
      </c>
      <c r="F7" s="322">
        <v>0</v>
      </c>
      <c r="G7" s="322">
        <v>3000</v>
      </c>
      <c r="H7" s="322">
        <v>0</v>
      </c>
    </row>
    <row r="8" spans="1:8" ht="17.25" customHeight="1" x14ac:dyDescent="0.25">
      <c r="A8" s="321" t="s">
        <v>466</v>
      </c>
      <c r="B8" s="321" t="s">
        <v>467</v>
      </c>
      <c r="C8" s="321" t="s">
        <v>468</v>
      </c>
      <c r="D8" s="321" t="s">
        <v>432</v>
      </c>
      <c r="E8" s="321" t="s">
        <v>23</v>
      </c>
      <c r="F8" s="322">
        <v>750</v>
      </c>
      <c r="G8" s="322">
        <v>0</v>
      </c>
      <c r="H8" s="322">
        <v>0</v>
      </c>
    </row>
    <row r="9" spans="1:8" ht="32.25" customHeight="1" x14ac:dyDescent="0.25">
      <c r="A9" s="321" t="s">
        <v>456</v>
      </c>
      <c r="B9" s="321" t="s">
        <v>457</v>
      </c>
      <c r="C9" s="321" t="s">
        <v>445</v>
      </c>
      <c r="D9" s="321" t="s">
        <v>435</v>
      </c>
      <c r="E9" s="321" t="s">
        <v>23</v>
      </c>
      <c r="F9" s="322">
        <v>10000</v>
      </c>
      <c r="G9" s="322">
        <v>0</v>
      </c>
      <c r="H9" s="322">
        <v>10000</v>
      </c>
    </row>
    <row r="10" spans="1:8" ht="21.75" customHeight="1" x14ac:dyDescent="0.25">
      <c r="A10" s="321" t="s">
        <v>451</v>
      </c>
      <c r="B10" s="321" t="s">
        <v>452</v>
      </c>
      <c r="C10" s="321" t="s">
        <v>453</v>
      </c>
      <c r="D10" s="321" t="s">
        <v>432</v>
      </c>
      <c r="E10" s="321" t="s">
        <v>52</v>
      </c>
      <c r="F10" s="322">
        <v>120000</v>
      </c>
      <c r="G10" s="322">
        <v>120000</v>
      </c>
      <c r="H10" s="322">
        <v>120000</v>
      </c>
    </row>
    <row r="11" spans="1:8" ht="15.75" customHeight="1" x14ac:dyDescent="0.25">
      <c r="A11" s="321" t="s">
        <v>469</v>
      </c>
      <c r="B11" s="321" t="s">
        <v>470</v>
      </c>
      <c r="C11" s="321" t="s">
        <v>471</v>
      </c>
      <c r="D11" s="321" t="s">
        <v>432</v>
      </c>
      <c r="E11" s="321" t="s">
        <v>472</v>
      </c>
      <c r="F11" s="322">
        <v>64978</v>
      </c>
      <c r="G11" s="322">
        <v>0</v>
      </c>
      <c r="H11" s="322">
        <v>0</v>
      </c>
    </row>
    <row r="12" spans="1:8" ht="17.25" customHeight="1" x14ac:dyDescent="0.25">
      <c r="A12" s="321" t="s">
        <v>430</v>
      </c>
      <c r="B12" s="321" t="s">
        <v>431</v>
      </c>
      <c r="C12" s="321" t="s">
        <v>348</v>
      </c>
      <c r="D12" s="321" t="s">
        <v>432</v>
      </c>
      <c r="E12" s="321" t="s">
        <v>38</v>
      </c>
      <c r="F12" s="322">
        <v>100600</v>
      </c>
      <c r="G12" s="322">
        <v>100300</v>
      </c>
      <c r="H12" s="322">
        <v>100300</v>
      </c>
    </row>
    <row r="13" spans="1:8" ht="42" x14ac:dyDescent="0.25">
      <c r="A13" s="321" t="s">
        <v>433</v>
      </c>
      <c r="B13" s="321" t="s">
        <v>434</v>
      </c>
      <c r="C13" s="321" t="s">
        <v>348</v>
      </c>
      <c r="D13" s="321" t="s">
        <v>435</v>
      </c>
      <c r="E13" s="321" t="s">
        <v>38</v>
      </c>
      <c r="F13" s="322">
        <v>4800</v>
      </c>
      <c r="G13" s="322">
        <v>0</v>
      </c>
      <c r="H13" s="322">
        <v>4800</v>
      </c>
    </row>
    <row r="14" spans="1:8" ht="36.75" customHeight="1" x14ac:dyDescent="0.25">
      <c r="A14" s="321" t="s">
        <v>436</v>
      </c>
      <c r="B14" s="321" t="s">
        <v>437</v>
      </c>
      <c r="C14" s="321" t="s">
        <v>348</v>
      </c>
      <c r="D14" s="321" t="s">
        <v>435</v>
      </c>
      <c r="E14" s="321" t="s">
        <v>38</v>
      </c>
      <c r="F14" s="322">
        <v>14100</v>
      </c>
      <c r="G14" s="322">
        <v>14100</v>
      </c>
      <c r="H14" s="322">
        <v>14100</v>
      </c>
    </row>
    <row r="15" spans="1:8" ht="36" customHeight="1" x14ac:dyDescent="0.25">
      <c r="A15" s="321" t="s">
        <v>438</v>
      </c>
      <c r="B15" s="321" t="s">
        <v>439</v>
      </c>
      <c r="C15" s="321" t="s">
        <v>348</v>
      </c>
      <c r="D15" s="321" t="s">
        <v>435</v>
      </c>
      <c r="E15" s="321" t="s">
        <v>38</v>
      </c>
      <c r="F15" s="322">
        <v>0</v>
      </c>
      <c r="G15" s="322">
        <v>10600</v>
      </c>
      <c r="H15" s="322">
        <v>0</v>
      </c>
    </row>
    <row r="16" spans="1:8" ht="42" x14ac:dyDescent="0.25">
      <c r="A16" s="321" t="s">
        <v>440</v>
      </c>
      <c r="B16" s="321" t="s">
        <v>441</v>
      </c>
      <c r="C16" s="321" t="s">
        <v>348</v>
      </c>
      <c r="D16" s="321" t="s">
        <v>442</v>
      </c>
      <c r="E16" s="321" t="s">
        <v>38</v>
      </c>
      <c r="F16" s="322">
        <v>7600</v>
      </c>
      <c r="G16" s="322">
        <v>7600</v>
      </c>
      <c r="H16" s="322">
        <v>7600</v>
      </c>
    </row>
    <row r="17" spans="1:8" ht="32.25" customHeight="1" x14ac:dyDescent="0.25">
      <c r="A17" s="321" t="s">
        <v>448</v>
      </c>
      <c r="B17" s="321" t="s">
        <v>449</v>
      </c>
      <c r="C17" s="321" t="s">
        <v>348</v>
      </c>
      <c r="D17" s="321" t="s">
        <v>450</v>
      </c>
      <c r="E17" s="321" t="s">
        <v>38</v>
      </c>
      <c r="F17" s="322">
        <v>20200</v>
      </c>
      <c r="G17" s="322">
        <v>20200</v>
      </c>
      <c r="H17" s="322">
        <v>0</v>
      </c>
    </row>
    <row r="18" spans="1:8" ht="32.25" customHeight="1" x14ac:dyDescent="0.25">
      <c r="A18" s="321" t="s">
        <v>454</v>
      </c>
      <c r="B18" s="321" t="s">
        <v>455</v>
      </c>
      <c r="C18" s="321" t="s">
        <v>348</v>
      </c>
      <c r="D18" s="321" t="s">
        <v>435</v>
      </c>
      <c r="E18" s="321" t="s">
        <v>38</v>
      </c>
      <c r="F18" s="322">
        <v>12200</v>
      </c>
      <c r="G18" s="322">
        <v>0</v>
      </c>
      <c r="H18" s="322">
        <v>0</v>
      </c>
    </row>
    <row r="19" spans="1:8" ht="31.5" x14ac:dyDescent="0.25">
      <c r="A19" s="321" t="s">
        <v>458</v>
      </c>
      <c r="B19" s="321" t="s">
        <v>459</v>
      </c>
      <c r="C19" s="321" t="s">
        <v>348</v>
      </c>
      <c r="D19" s="321" t="s">
        <v>435</v>
      </c>
      <c r="E19" s="321" t="s">
        <v>38</v>
      </c>
      <c r="F19" s="322">
        <v>0</v>
      </c>
      <c r="G19" s="322">
        <v>10600</v>
      </c>
      <c r="H19" s="322">
        <v>0</v>
      </c>
    </row>
    <row r="20" spans="1:8" x14ac:dyDescent="0.25">
      <c r="A20" s="4" t="s">
        <v>104</v>
      </c>
      <c r="B20" s="4" t="s">
        <v>105</v>
      </c>
      <c r="C20" s="4" t="s">
        <v>106</v>
      </c>
      <c r="D20" s="4" t="s">
        <v>17</v>
      </c>
      <c r="E20" s="4" t="s">
        <v>23</v>
      </c>
      <c r="F20" s="52"/>
      <c r="G20" s="50">
        <v>600</v>
      </c>
      <c r="H20" s="50">
        <v>600</v>
      </c>
    </row>
    <row r="21" spans="1:8" x14ac:dyDescent="0.25">
      <c r="A21" s="4" t="s">
        <v>104</v>
      </c>
      <c r="B21" s="4" t="s">
        <v>105</v>
      </c>
      <c r="C21" s="4" t="s">
        <v>106</v>
      </c>
      <c r="D21" s="4" t="s">
        <v>17</v>
      </c>
      <c r="E21" s="4" t="s">
        <v>23</v>
      </c>
      <c r="F21" s="50">
        <v>6600</v>
      </c>
      <c r="G21" s="26">
        <v>6600</v>
      </c>
      <c r="H21" s="26">
        <v>6600</v>
      </c>
    </row>
    <row r="22" spans="1:8" x14ac:dyDescent="0.25">
      <c r="A22" s="4" t="s">
        <v>142</v>
      </c>
      <c r="B22" s="4" t="s">
        <v>143</v>
      </c>
      <c r="C22" s="4" t="s">
        <v>144</v>
      </c>
      <c r="D22" s="4" t="s">
        <v>22</v>
      </c>
      <c r="E22" s="4" t="s">
        <v>23</v>
      </c>
      <c r="F22" s="50">
        <v>20000</v>
      </c>
      <c r="G22" s="26">
        <v>20000</v>
      </c>
      <c r="H22" s="26">
        <v>20000</v>
      </c>
    </row>
    <row r="23" spans="1:8" x14ac:dyDescent="0.25">
      <c r="A23" s="4" t="s">
        <v>152</v>
      </c>
      <c r="B23" s="4" t="s">
        <v>153</v>
      </c>
      <c r="C23" s="4" t="s">
        <v>154</v>
      </c>
      <c r="D23" s="4" t="s">
        <v>22</v>
      </c>
      <c r="E23" s="4" t="s">
        <v>23</v>
      </c>
      <c r="F23" s="26">
        <v>130000</v>
      </c>
      <c r="G23" s="26">
        <v>130000</v>
      </c>
      <c r="H23" s="26">
        <v>130000</v>
      </c>
    </row>
    <row r="24" spans="1:8" ht="31.5" x14ac:dyDescent="0.25">
      <c r="A24" s="4" t="s">
        <v>158</v>
      </c>
      <c r="B24" s="4" t="s">
        <v>159</v>
      </c>
      <c r="C24" s="4" t="s">
        <v>160</v>
      </c>
      <c r="D24" s="4" t="s">
        <v>63</v>
      </c>
      <c r="E24" s="4" t="s">
        <v>23</v>
      </c>
      <c r="F24" s="26">
        <v>8200</v>
      </c>
      <c r="G24" s="26">
        <v>8200</v>
      </c>
      <c r="H24" s="26">
        <v>8200</v>
      </c>
    </row>
    <row r="25" spans="1:8" ht="31.5" x14ac:dyDescent="0.25">
      <c r="A25" s="4" t="s">
        <v>180</v>
      </c>
      <c r="B25" s="4" t="s">
        <v>71</v>
      </c>
      <c r="C25" s="4" t="s">
        <v>62</v>
      </c>
      <c r="D25" s="4" t="s">
        <v>66</v>
      </c>
      <c r="E25" s="4" t="s">
        <v>64</v>
      </c>
      <c r="F25" s="26">
        <v>51000</v>
      </c>
      <c r="G25" s="26">
        <v>0</v>
      </c>
      <c r="H25" s="26">
        <v>0</v>
      </c>
    </row>
    <row r="26" spans="1:8" x14ac:dyDescent="0.25">
      <c r="A26" s="4" t="s">
        <v>95</v>
      </c>
      <c r="B26" s="77" t="s">
        <v>96</v>
      </c>
      <c r="C26" s="77" t="s">
        <v>97</v>
      </c>
      <c r="D26" s="77" t="s">
        <v>17</v>
      </c>
      <c r="E26" s="77" t="s">
        <v>52</v>
      </c>
      <c r="F26" s="51">
        <f>1700-1700</f>
        <v>0</v>
      </c>
      <c r="G26" s="26">
        <v>1700</v>
      </c>
      <c r="H26" s="26">
        <v>1700</v>
      </c>
    </row>
    <row r="27" spans="1:8" x14ac:dyDescent="0.25">
      <c r="A27" s="4" t="s">
        <v>119</v>
      </c>
      <c r="B27" s="4" t="s">
        <v>120</v>
      </c>
      <c r="C27" s="4" t="s">
        <v>121</v>
      </c>
      <c r="D27" s="4" t="s">
        <v>17</v>
      </c>
      <c r="E27" s="4" t="s">
        <v>52</v>
      </c>
      <c r="F27" s="26">
        <v>70802.63</v>
      </c>
      <c r="G27" s="26">
        <v>20000</v>
      </c>
      <c r="H27" s="26">
        <v>20000</v>
      </c>
    </row>
    <row r="28" spans="1:8" ht="21" x14ac:dyDescent="0.25">
      <c r="A28" s="4" t="s">
        <v>125</v>
      </c>
      <c r="B28" s="4" t="s">
        <v>126</v>
      </c>
      <c r="C28" s="4" t="s">
        <v>127</v>
      </c>
      <c r="D28" s="4" t="s">
        <v>17</v>
      </c>
      <c r="E28" s="4" t="s">
        <v>52</v>
      </c>
      <c r="F28" s="26">
        <v>21600</v>
      </c>
      <c r="G28" s="26">
        <v>21600</v>
      </c>
      <c r="H28" s="26">
        <v>21600</v>
      </c>
    </row>
    <row r="29" spans="1:8" ht="21" x14ac:dyDescent="0.25">
      <c r="A29" s="4" t="s">
        <v>128</v>
      </c>
      <c r="B29" s="4" t="s">
        <v>129</v>
      </c>
      <c r="C29" s="4" t="s">
        <v>127</v>
      </c>
      <c r="D29" s="4" t="s">
        <v>17</v>
      </c>
      <c r="E29" s="4" t="s">
        <v>52</v>
      </c>
      <c r="F29" s="26">
        <v>4400</v>
      </c>
      <c r="G29" s="26">
        <v>4400</v>
      </c>
      <c r="H29" s="26">
        <v>4400</v>
      </c>
    </row>
    <row r="30" spans="1:8" ht="21" x14ac:dyDescent="0.25">
      <c r="A30" s="4" t="s">
        <v>130</v>
      </c>
      <c r="B30" s="4" t="s">
        <v>131</v>
      </c>
      <c r="C30" s="4" t="s">
        <v>132</v>
      </c>
      <c r="D30" s="4" t="s">
        <v>17</v>
      </c>
      <c r="E30" s="4" t="s">
        <v>52</v>
      </c>
      <c r="F30" s="50">
        <v>30000</v>
      </c>
      <c r="G30" s="26">
        <v>30250</v>
      </c>
      <c r="H30" s="26">
        <v>30250</v>
      </c>
    </row>
    <row r="31" spans="1:8" x14ac:dyDescent="0.25">
      <c r="A31" s="4" t="s">
        <v>133</v>
      </c>
      <c r="B31" s="4" t="s">
        <v>134</v>
      </c>
      <c r="C31" s="4" t="s">
        <v>135</v>
      </c>
      <c r="D31" s="4" t="s">
        <v>17</v>
      </c>
      <c r="E31" s="4" t="s">
        <v>52</v>
      </c>
      <c r="F31" s="50"/>
      <c r="G31" s="50">
        <v>867.97</v>
      </c>
      <c r="H31" s="50">
        <v>867.97</v>
      </c>
    </row>
    <row r="32" spans="1:8" x14ac:dyDescent="0.25">
      <c r="A32" s="4" t="s">
        <v>133</v>
      </c>
      <c r="B32" s="4" t="s">
        <v>134</v>
      </c>
      <c r="C32" s="4" t="s">
        <v>135</v>
      </c>
      <c r="D32" s="4" t="s">
        <v>17</v>
      </c>
      <c r="E32" s="4" t="s">
        <v>52</v>
      </c>
      <c r="F32" s="50">
        <v>9547.67</v>
      </c>
      <c r="G32" s="51">
        <v>8632.0300000000007</v>
      </c>
      <c r="H32" s="51">
        <v>8632.0300000000007</v>
      </c>
    </row>
    <row r="33" spans="1:8" ht="21" x14ac:dyDescent="0.25">
      <c r="A33" s="4" t="s">
        <v>136</v>
      </c>
      <c r="B33" s="4" t="s">
        <v>137</v>
      </c>
      <c r="C33" s="4" t="s">
        <v>138</v>
      </c>
      <c r="D33" s="4" t="s">
        <v>17</v>
      </c>
      <c r="E33" s="4" t="s">
        <v>52</v>
      </c>
      <c r="F33" s="26">
        <v>46000</v>
      </c>
      <c r="G33" s="26">
        <v>46000</v>
      </c>
      <c r="H33" s="26">
        <v>46000</v>
      </c>
    </row>
    <row r="34" spans="1:8" x14ac:dyDescent="0.25">
      <c r="A34" s="4" t="s">
        <v>148</v>
      </c>
      <c r="B34" s="4" t="s">
        <v>149</v>
      </c>
      <c r="C34" s="4" t="s">
        <v>127</v>
      </c>
      <c r="D34" s="4" t="s">
        <v>17</v>
      </c>
      <c r="E34" s="4" t="s">
        <v>52</v>
      </c>
      <c r="F34" s="26">
        <v>0</v>
      </c>
      <c r="G34" s="26">
        <v>7700</v>
      </c>
      <c r="H34" s="26">
        <v>7700</v>
      </c>
    </row>
    <row r="35" spans="1:8" x14ac:dyDescent="0.25">
      <c r="A35" s="4" t="s">
        <v>161</v>
      </c>
      <c r="B35" s="4" t="s">
        <v>162</v>
      </c>
      <c r="C35" s="4" t="s">
        <v>163</v>
      </c>
      <c r="D35" s="4" t="s">
        <v>17</v>
      </c>
      <c r="E35" s="4" t="s">
        <v>52</v>
      </c>
      <c r="F35" s="50">
        <v>27600</v>
      </c>
      <c r="G35" s="26">
        <v>27600</v>
      </c>
      <c r="H35" s="26">
        <v>27600</v>
      </c>
    </row>
    <row r="36" spans="1:8" ht="21" x14ac:dyDescent="0.25">
      <c r="A36" s="4" t="s">
        <v>167</v>
      </c>
      <c r="B36" s="4" t="s">
        <v>168</v>
      </c>
      <c r="C36" s="4" t="s">
        <v>163</v>
      </c>
      <c r="D36" s="4" t="s">
        <v>17</v>
      </c>
      <c r="E36" s="4" t="s">
        <v>52</v>
      </c>
      <c r="F36" s="50">
        <v>58200</v>
      </c>
      <c r="G36" s="26">
        <v>59750</v>
      </c>
      <c r="H36" s="26">
        <v>59750</v>
      </c>
    </row>
    <row r="37" spans="1:8" x14ac:dyDescent="0.25">
      <c r="A37" s="4" t="s">
        <v>174</v>
      </c>
      <c r="B37" s="4" t="s">
        <v>175</v>
      </c>
      <c r="C37" s="4" t="s">
        <v>176</v>
      </c>
      <c r="D37" s="4" t="s">
        <v>17</v>
      </c>
      <c r="E37" s="4" t="s">
        <v>52</v>
      </c>
      <c r="F37" s="26">
        <v>13000</v>
      </c>
      <c r="G37" s="26">
        <v>0</v>
      </c>
      <c r="H37" s="26">
        <v>0</v>
      </c>
    </row>
    <row r="38" spans="1:8" x14ac:dyDescent="0.25">
      <c r="A38" s="4" t="s">
        <v>177</v>
      </c>
      <c r="B38" s="4" t="s">
        <v>178</v>
      </c>
      <c r="C38" s="4" t="s">
        <v>179</v>
      </c>
      <c r="D38" s="4" t="s">
        <v>17</v>
      </c>
      <c r="E38" s="4" t="s">
        <v>52</v>
      </c>
      <c r="F38" s="26">
        <v>17000</v>
      </c>
      <c r="G38" s="26">
        <v>0</v>
      </c>
      <c r="H38" s="26">
        <v>0</v>
      </c>
    </row>
    <row r="39" spans="1:8" x14ac:dyDescent="0.25">
      <c r="A39" s="4" t="s">
        <v>98</v>
      </c>
      <c r="B39" s="4" t="s">
        <v>99</v>
      </c>
      <c r="C39" s="4" t="s">
        <v>100</v>
      </c>
      <c r="D39" s="4" t="s">
        <v>17</v>
      </c>
      <c r="E39" s="4" t="s">
        <v>42</v>
      </c>
      <c r="F39" s="26">
        <v>0</v>
      </c>
      <c r="G39" s="26">
        <v>39600</v>
      </c>
      <c r="H39" s="26">
        <v>0</v>
      </c>
    </row>
    <row r="40" spans="1:8" x14ac:dyDescent="0.25">
      <c r="A40" s="4" t="s">
        <v>101</v>
      </c>
      <c r="B40" s="77" t="s">
        <v>102</v>
      </c>
      <c r="C40" s="77" t="s">
        <v>103</v>
      </c>
      <c r="D40" s="77" t="s">
        <v>17</v>
      </c>
      <c r="E40" s="77" t="s">
        <v>42</v>
      </c>
      <c r="F40" s="50">
        <f>2580-1080</f>
        <v>1500</v>
      </c>
      <c r="G40" s="50">
        <v>2460</v>
      </c>
      <c r="H40" s="50">
        <v>2460</v>
      </c>
    </row>
    <row r="41" spans="1:8" x14ac:dyDescent="0.25">
      <c r="A41" s="4" t="s">
        <v>101</v>
      </c>
      <c r="B41" s="4" t="s">
        <v>102</v>
      </c>
      <c r="C41" s="4" t="s">
        <v>103</v>
      </c>
      <c r="D41" s="4" t="s">
        <v>17</v>
      </c>
      <c r="E41" s="4" t="s">
        <v>42</v>
      </c>
      <c r="F41" s="50">
        <v>22140</v>
      </c>
      <c r="G41" s="26">
        <v>22540</v>
      </c>
      <c r="H41" s="26">
        <v>22540</v>
      </c>
    </row>
    <row r="42" spans="1:8" x14ac:dyDescent="0.25">
      <c r="A42" s="4" t="s">
        <v>111</v>
      </c>
      <c r="B42" s="4" t="s">
        <v>112</v>
      </c>
      <c r="C42" s="4" t="s">
        <v>113</v>
      </c>
      <c r="D42" s="4" t="s">
        <v>17</v>
      </c>
      <c r="E42" s="4" t="s">
        <v>42</v>
      </c>
      <c r="F42" s="26">
        <v>5000</v>
      </c>
      <c r="G42" s="26">
        <v>5000</v>
      </c>
      <c r="H42" s="26">
        <v>5000</v>
      </c>
    </row>
    <row r="43" spans="1:8" ht="21" x14ac:dyDescent="0.25">
      <c r="A43" s="4" t="s">
        <v>114</v>
      </c>
      <c r="B43" s="4" t="s">
        <v>115</v>
      </c>
      <c r="C43" s="4" t="s">
        <v>100</v>
      </c>
      <c r="D43" s="4" t="s">
        <v>17</v>
      </c>
      <c r="E43" s="4" t="s">
        <v>42</v>
      </c>
      <c r="F43" s="26">
        <v>5000</v>
      </c>
      <c r="G43" s="26">
        <v>5000</v>
      </c>
      <c r="H43" s="26">
        <v>5000</v>
      </c>
    </row>
    <row r="44" spans="1:8" ht="21" x14ac:dyDescent="0.25">
      <c r="A44" s="4" t="s">
        <v>116</v>
      </c>
      <c r="B44" s="47" t="s">
        <v>117</v>
      </c>
      <c r="C44" s="4" t="s">
        <v>118</v>
      </c>
      <c r="D44" s="4" t="s">
        <v>17</v>
      </c>
      <c r="E44" s="4" t="s">
        <v>42</v>
      </c>
      <c r="F44" s="26">
        <v>19700</v>
      </c>
      <c r="G44" s="26">
        <v>15800</v>
      </c>
      <c r="H44" s="26">
        <v>24300</v>
      </c>
    </row>
    <row r="45" spans="1:8" ht="21" x14ac:dyDescent="0.25">
      <c r="A45" s="4" t="s">
        <v>145</v>
      </c>
      <c r="B45" s="4" t="s">
        <v>146</v>
      </c>
      <c r="C45" s="4" t="s">
        <v>147</v>
      </c>
      <c r="D45" s="4" t="s">
        <v>17</v>
      </c>
      <c r="E45" s="4" t="s">
        <v>42</v>
      </c>
      <c r="F45" s="50">
        <v>5166.08</v>
      </c>
      <c r="G45" s="50">
        <v>9742.15</v>
      </c>
      <c r="H45" s="50">
        <v>9742.15</v>
      </c>
    </row>
    <row r="46" spans="1:8" x14ac:dyDescent="0.25">
      <c r="A46" s="4" t="s">
        <v>150</v>
      </c>
      <c r="B46" s="4" t="s">
        <v>151</v>
      </c>
      <c r="C46" s="4" t="s">
        <v>100</v>
      </c>
      <c r="D46" s="4" t="s">
        <v>17</v>
      </c>
      <c r="E46" s="4" t="s">
        <v>42</v>
      </c>
      <c r="F46" s="26">
        <v>3000</v>
      </c>
      <c r="G46" s="26">
        <v>0</v>
      </c>
      <c r="H46" s="26">
        <v>0</v>
      </c>
    </row>
    <row r="47" spans="1:8" x14ac:dyDescent="0.25">
      <c r="A47" s="4" t="s">
        <v>171</v>
      </c>
      <c r="B47" s="4" t="s">
        <v>172</v>
      </c>
      <c r="C47" s="4" t="s">
        <v>173</v>
      </c>
      <c r="D47" s="4" t="s">
        <v>17</v>
      </c>
      <c r="E47" s="4" t="s">
        <v>42</v>
      </c>
      <c r="F47" s="26">
        <v>8000</v>
      </c>
      <c r="G47" s="26">
        <v>0</v>
      </c>
      <c r="H47" s="26">
        <v>0</v>
      </c>
    </row>
    <row r="48" spans="1:8" ht="21" x14ac:dyDescent="0.25">
      <c r="A48" s="4" t="s">
        <v>181</v>
      </c>
      <c r="B48" s="4" t="s">
        <v>182</v>
      </c>
      <c r="C48" s="4" t="s">
        <v>183</v>
      </c>
      <c r="D48" s="4" t="s">
        <v>184</v>
      </c>
      <c r="E48" s="4" t="s">
        <v>42</v>
      </c>
      <c r="F48" s="26">
        <v>49500</v>
      </c>
      <c r="G48" s="26">
        <v>0</v>
      </c>
      <c r="H48" s="26">
        <v>0</v>
      </c>
    </row>
    <row r="49" spans="1:9" ht="46.5" customHeight="1" x14ac:dyDescent="0.25">
      <c r="A49" s="4" t="s">
        <v>185</v>
      </c>
      <c r="B49" s="4" t="s">
        <v>186</v>
      </c>
      <c r="C49" s="4" t="s">
        <v>187</v>
      </c>
      <c r="D49" s="4" t="s">
        <v>77</v>
      </c>
      <c r="E49" s="4" t="s">
        <v>42</v>
      </c>
      <c r="F49" s="26">
        <v>70000</v>
      </c>
      <c r="G49" s="26">
        <v>0</v>
      </c>
      <c r="H49" s="26">
        <v>0</v>
      </c>
    </row>
    <row r="50" spans="1:9" ht="47.25" customHeight="1" x14ac:dyDescent="0.25">
      <c r="A50" s="4" t="s">
        <v>188</v>
      </c>
      <c r="B50" s="4" t="s">
        <v>189</v>
      </c>
      <c r="C50" s="4" t="s">
        <v>190</v>
      </c>
      <c r="D50" s="4" t="s">
        <v>77</v>
      </c>
      <c r="E50" s="4" t="s">
        <v>42</v>
      </c>
      <c r="F50" s="26">
        <v>60000</v>
      </c>
      <c r="G50" s="26">
        <v>0</v>
      </c>
      <c r="H50" s="26">
        <v>0</v>
      </c>
    </row>
    <row r="51" spans="1:9" ht="24.75" customHeight="1" x14ac:dyDescent="0.25">
      <c r="A51" s="77" t="s">
        <v>280</v>
      </c>
      <c r="B51" s="77" t="s">
        <v>277</v>
      </c>
      <c r="C51" s="77">
        <v>82.99</v>
      </c>
      <c r="D51" s="77" t="s">
        <v>66</v>
      </c>
      <c r="E51" s="77">
        <v>226</v>
      </c>
      <c r="F51" s="51">
        <v>6000</v>
      </c>
      <c r="G51" s="51"/>
      <c r="H51" s="51"/>
    </row>
    <row r="52" spans="1:9" x14ac:dyDescent="0.25">
      <c r="A52" s="4" t="s">
        <v>107</v>
      </c>
      <c r="B52" s="4" t="s">
        <v>108</v>
      </c>
      <c r="C52" s="4" t="s">
        <v>109</v>
      </c>
      <c r="D52" s="4" t="s">
        <v>17</v>
      </c>
      <c r="E52" s="4" t="s">
        <v>110</v>
      </c>
      <c r="F52" s="26">
        <v>15600</v>
      </c>
      <c r="G52" s="26">
        <v>15600</v>
      </c>
      <c r="H52" s="26">
        <v>15600</v>
      </c>
    </row>
    <row r="53" spans="1:9" x14ac:dyDescent="0.25">
      <c r="A53" s="361" t="s">
        <v>533</v>
      </c>
      <c r="B53" s="357" t="s">
        <v>429</v>
      </c>
      <c r="C53" s="357" t="s">
        <v>428</v>
      </c>
      <c r="D53" s="357" t="s">
        <v>17</v>
      </c>
      <c r="E53" s="357">
        <v>343</v>
      </c>
      <c r="F53" s="362">
        <f>6098.18-215.18</f>
        <v>5883</v>
      </c>
      <c r="G53" s="26"/>
      <c r="H53" s="26"/>
    </row>
    <row r="54" spans="1:9" x14ac:dyDescent="0.25">
      <c r="A54" s="361" t="s">
        <v>534</v>
      </c>
      <c r="B54" s="357" t="s">
        <v>28</v>
      </c>
      <c r="C54" s="357" t="s">
        <v>336</v>
      </c>
      <c r="D54" s="357" t="s">
        <v>17</v>
      </c>
      <c r="E54" s="357">
        <v>343</v>
      </c>
      <c r="F54" s="362">
        <f>2502.66-276.66</f>
        <v>2226</v>
      </c>
      <c r="G54" s="26"/>
      <c r="H54" s="26"/>
    </row>
    <row r="55" spans="1:9" x14ac:dyDescent="0.25">
      <c r="A55" s="77" t="s">
        <v>85</v>
      </c>
      <c r="B55" s="77" t="s">
        <v>86</v>
      </c>
      <c r="C55" s="77" t="s">
        <v>87</v>
      </c>
      <c r="D55" s="77" t="s">
        <v>17</v>
      </c>
      <c r="E55" s="77" t="s">
        <v>88</v>
      </c>
      <c r="F55" s="51">
        <v>11168</v>
      </c>
      <c r="G55" s="26">
        <v>21168</v>
      </c>
      <c r="H55" s="26">
        <v>11168</v>
      </c>
    </row>
    <row r="56" spans="1:9" x14ac:dyDescent="0.25">
      <c r="A56" s="77" t="s">
        <v>89</v>
      </c>
      <c r="B56" s="77" t="s">
        <v>90</v>
      </c>
      <c r="C56" s="77" t="s">
        <v>91</v>
      </c>
      <c r="D56" s="77" t="s">
        <v>17</v>
      </c>
      <c r="E56" s="77" t="s">
        <v>38</v>
      </c>
      <c r="F56" s="51">
        <v>6628.7</v>
      </c>
      <c r="G56" s="26">
        <v>17000</v>
      </c>
      <c r="H56" s="26">
        <v>7000</v>
      </c>
    </row>
    <row r="57" spans="1:9" x14ac:dyDescent="0.25">
      <c r="A57" s="77" t="s">
        <v>92</v>
      </c>
      <c r="B57" s="77" t="s">
        <v>93</v>
      </c>
      <c r="C57" s="77" t="s">
        <v>94</v>
      </c>
      <c r="D57" s="77" t="s">
        <v>17</v>
      </c>
      <c r="E57" s="77" t="s">
        <v>38</v>
      </c>
      <c r="F57" s="51">
        <v>60000</v>
      </c>
      <c r="G57" s="26">
        <v>70000</v>
      </c>
      <c r="H57" s="26">
        <v>60000</v>
      </c>
    </row>
    <row r="58" spans="1:9" x14ac:dyDescent="0.25">
      <c r="A58" s="77" t="s">
        <v>122</v>
      </c>
      <c r="B58" s="77" t="s">
        <v>123</v>
      </c>
      <c r="C58" s="77" t="s">
        <v>124</v>
      </c>
      <c r="D58" s="77" t="s">
        <v>17</v>
      </c>
      <c r="E58" s="77" t="s">
        <v>38</v>
      </c>
      <c r="F58" s="51">
        <f>7000-1105</f>
        <v>5895</v>
      </c>
      <c r="G58" s="26">
        <v>7000</v>
      </c>
      <c r="H58" s="26">
        <v>7000</v>
      </c>
    </row>
    <row r="59" spans="1:9" x14ac:dyDescent="0.25">
      <c r="A59" s="77" t="s">
        <v>139</v>
      </c>
      <c r="B59" s="77" t="s">
        <v>140</v>
      </c>
      <c r="C59" s="77" t="s">
        <v>141</v>
      </c>
      <c r="D59" s="77" t="s">
        <v>17</v>
      </c>
      <c r="E59" s="77" t="s">
        <v>38</v>
      </c>
      <c r="F59" s="51">
        <f>3000-3000</f>
        <v>0</v>
      </c>
      <c r="G59" s="26">
        <v>3000</v>
      </c>
      <c r="H59" s="26">
        <v>3000</v>
      </c>
    </row>
    <row r="60" spans="1:9" x14ac:dyDescent="0.25">
      <c r="A60" s="4" t="s">
        <v>155</v>
      </c>
      <c r="B60" s="4" t="s">
        <v>156</v>
      </c>
      <c r="C60" s="4" t="s">
        <v>157</v>
      </c>
      <c r="D60" s="4" t="s">
        <v>17</v>
      </c>
      <c r="E60" s="4" t="s">
        <v>38</v>
      </c>
      <c r="F60" s="26">
        <v>39981.15</v>
      </c>
      <c r="G60" s="26">
        <v>60454.32</v>
      </c>
      <c r="H60" s="26">
        <v>39981.15</v>
      </c>
    </row>
    <row r="61" spans="1:9" x14ac:dyDescent="0.25">
      <c r="A61" s="357" t="s">
        <v>164</v>
      </c>
      <c r="B61" s="361" t="s">
        <v>165</v>
      </c>
      <c r="C61" s="357" t="s">
        <v>166</v>
      </c>
      <c r="D61" s="357" t="s">
        <v>17</v>
      </c>
      <c r="E61" s="357" t="s">
        <v>38</v>
      </c>
      <c r="F61" s="362">
        <f>5538-992.16</f>
        <v>4545.84</v>
      </c>
      <c r="G61" s="26">
        <v>5760</v>
      </c>
      <c r="H61" s="26">
        <v>5760</v>
      </c>
    </row>
    <row r="62" spans="1:9" ht="31.5" x14ac:dyDescent="0.25">
      <c r="A62" s="353" t="s">
        <v>169</v>
      </c>
      <c r="B62" s="353" t="s">
        <v>170</v>
      </c>
      <c r="C62" s="353" t="s">
        <v>37</v>
      </c>
      <c r="D62" s="353" t="s">
        <v>63</v>
      </c>
      <c r="E62" s="353" t="s">
        <v>38</v>
      </c>
      <c r="F62" s="354">
        <v>4200</v>
      </c>
      <c r="G62" s="354">
        <v>4200</v>
      </c>
      <c r="H62" s="354">
        <v>4200</v>
      </c>
    </row>
    <row r="63" spans="1:9" ht="24.75" customHeight="1" x14ac:dyDescent="0.25">
      <c r="A63" s="356" t="s">
        <v>554</v>
      </c>
      <c r="B63" s="356" t="s">
        <v>561</v>
      </c>
      <c r="C63" s="356" t="s">
        <v>560</v>
      </c>
      <c r="D63" s="357" t="s">
        <v>66</v>
      </c>
      <c r="E63" s="358" t="s">
        <v>38</v>
      </c>
      <c r="F63" s="359">
        <v>300</v>
      </c>
      <c r="G63" s="359"/>
      <c r="H63" s="359"/>
      <c r="I63" t="s">
        <v>535</v>
      </c>
    </row>
    <row r="64" spans="1:9" ht="37.5" customHeight="1" x14ac:dyDescent="0.25">
      <c r="A64" s="356" t="s">
        <v>555</v>
      </c>
      <c r="B64" s="356" t="s">
        <v>558</v>
      </c>
      <c r="C64" s="356" t="s">
        <v>560</v>
      </c>
      <c r="D64" s="357" t="s">
        <v>66</v>
      </c>
      <c r="E64" s="358" t="s">
        <v>38</v>
      </c>
      <c r="F64" s="359">
        <v>300</v>
      </c>
      <c r="G64" s="359"/>
      <c r="H64" s="359"/>
      <c r="I64" t="s">
        <v>536</v>
      </c>
    </row>
    <row r="65" spans="1:9" ht="33.75" customHeight="1" x14ac:dyDescent="0.25">
      <c r="A65" s="356" t="s">
        <v>556</v>
      </c>
      <c r="B65" s="356" t="s">
        <v>563</v>
      </c>
      <c r="C65" s="356" t="s">
        <v>562</v>
      </c>
      <c r="D65" s="357" t="s">
        <v>66</v>
      </c>
      <c r="E65" s="358" t="s">
        <v>38</v>
      </c>
      <c r="F65" s="359">
        <v>1100</v>
      </c>
      <c r="G65" s="359"/>
      <c r="H65" s="359"/>
      <c r="I65" t="s">
        <v>536</v>
      </c>
    </row>
    <row r="66" spans="1:9" ht="25.5" customHeight="1" x14ac:dyDescent="0.25">
      <c r="A66" s="356" t="s">
        <v>557</v>
      </c>
      <c r="B66" s="356" t="s">
        <v>559</v>
      </c>
      <c r="C66" s="356" t="s">
        <v>560</v>
      </c>
      <c r="D66" s="357" t="s">
        <v>66</v>
      </c>
      <c r="E66" s="355" t="s">
        <v>38</v>
      </c>
      <c r="F66" s="359">
        <v>400</v>
      </c>
      <c r="G66" s="359"/>
      <c r="H66" s="359"/>
      <c r="I66" t="s">
        <v>537</v>
      </c>
    </row>
    <row r="68" spans="1:9" x14ac:dyDescent="0.25">
      <c r="D68" s="37" t="s">
        <v>82</v>
      </c>
      <c r="E68" s="17"/>
      <c r="F68" s="27">
        <f>SUM(F2:F67)</f>
        <v>1302412.0699999998</v>
      </c>
      <c r="G68" s="27">
        <f>SUM(G2:G67)</f>
        <v>1025324.47</v>
      </c>
      <c r="H68" s="27">
        <f>SUM(H2:H67)</f>
        <v>883451.3</v>
      </c>
    </row>
    <row r="69" spans="1:9" ht="15.75" customHeight="1" x14ac:dyDescent="0.25">
      <c r="D69" s="17"/>
      <c r="E69" s="17"/>
      <c r="F69" s="28"/>
      <c r="G69" s="28"/>
      <c r="H69" s="28"/>
    </row>
    <row r="70" spans="1:9" ht="26.25" customHeight="1" x14ac:dyDescent="0.25">
      <c r="D70" s="53" t="s">
        <v>244</v>
      </c>
      <c r="E70" s="20"/>
      <c r="F70" s="29">
        <f>F45+F41+F40+F36+F35+F32+F30+F22+F21</f>
        <v>180753.75</v>
      </c>
      <c r="G70" s="29">
        <f>G40+G31+G20</f>
        <v>3927.9700000000003</v>
      </c>
      <c r="H70" s="29">
        <f>H45+H41+H40+H171+H32+H31+H30+H22+H21+H20</f>
        <v>101692.15</v>
      </c>
    </row>
    <row r="71" spans="1:9" x14ac:dyDescent="0.25">
      <c r="D71" s="17"/>
      <c r="E71" s="17"/>
      <c r="F71" s="28"/>
      <c r="G71" s="54">
        <f>G45+G41+G36+G35+G33+G32+G30+G22+G21</f>
        <v>231114.18</v>
      </c>
      <c r="H71" s="28"/>
    </row>
    <row r="72" spans="1:9" ht="21" customHeight="1" x14ac:dyDescent="0.25">
      <c r="D72" s="30" t="s">
        <v>191</v>
      </c>
      <c r="E72" s="30"/>
      <c r="F72" s="31">
        <f>F68-F70</f>
        <v>1121658.3199999998</v>
      </c>
      <c r="G72" s="31">
        <f>G68-G70</f>
        <v>1021396.5</v>
      </c>
      <c r="H72" s="31">
        <f>H68</f>
        <v>883451.3</v>
      </c>
    </row>
  </sheetData>
  <autoFilter ref="A1:H62">
    <sortState ref="A2:H62">
      <sortCondition ref="E1:E38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B14" sqref="B14"/>
    </sheetView>
  </sheetViews>
  <sheetFormatPr defaultRowHeight="15" x14ac:dyDescent="0.25"/>
  <cols>
    <col min="1" max="1" width="19" customWidth="1"/>
    <col min="2" max="2" width="56.85546875" customWidth="1"/>
    <col min="3" max="3" width="12.7109375" customWidth="1"/>
    <col min="4" max="4" width="29.85546875" customWidth="1"/>
    <col min="6" max="6" width="16.140625" customWidth="1"/>
    <col min="7" max="7" width="15.7109375" customWidth="1"/>
    <col min="8" max="8" width="15.42578125" customWidth="1"/>
  </cols>
  <sheetData>
    <row r="1" spans="1:8" ht="40.5" customHeight="1" x14ac:dyDescent="0.25">
      <c r="A1" s="25" t="s">
        <v>0</v>
      </c>
      <c r="B1" s="25" t="s">
        <v>1</v>
      </c>
      <c r="C1" s="25" t="s">
        <v>2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8</v>
      </c>
    </row>
    <row r="2" spans="1:8" x14ac:dyDescent="0.25">
      <c r="A2" s="4" t="s">
        <v>194</v>
      </c>
      <c r="B2" s="4" t="s">
        <v>195</v>
      </c>
      <c r="C2" s="4" t="s">
        <v>196</v>
      </c>
      <c r="D2" s="4" t="s">
        <v>17</v>
      </c>
      <c r="E2" s="4" t="s">
        <v>18</v>
      </c>
      <c r="F2" s="50">
        <v>1200</v>
      </c>
      <c r="G2" s="50">
        <v>1200</v>
      </c>
      <c r="H2" s="50">
        <v>1200</v>
      </c>
    </row>
    <row r="3" spans="1:8" x14ac:dyDescent="0.25">
      <c r="A3" s="4" t="s">
        <v>194</v>
      </c>
      <c r="B3" s="4" t="s">
        <v>195</v>
      </c>
      <c r="C3" s="4" t="s">
        <v>196</v>
      </c>
      <c r="D3" s="4" t="s">
        <v>17</v>
      </c>
      <c r="E3" s="4" t="s">
        <v>18</v>
      </c>
      <c r="F3" s="26">
        <v>12800</v>
      </c>
      <c r="G3" s="26">
        <v>12800</v>
      </c>
      <c r="H3" s="26">
        <v>12800</v>
      </c>
    </row>
    <row r="4" spans="1:8" x14ac:dyDescent="0.25">
      <c r="A4" s="4" t="s">
        <v>197</v>
      </c>
      <c r="B4" s="4" t="s">
        <v>198</v>
      </c>
      <c r="C4" s="4" t="s">
        <v>11</v>
      </c>
      <c r="D4" s="4" t="s">
        <v>17</v>
      </c>
      <c r="E4" s="4" t="s">
        <v>18</v>
      </c>
      <c r="F4" s="50"/>
      <c r="G4" s="50">
        <v>3942</v>
      </c>
      <c r="H4" s="50">
        <v>3942</v>
      </c>
    </row>
    <row r="5" spans="1:8" x14ac:dyDescent="0.25">
      <c r="A5" s="4" t="s">
        <v>197</v>
      </c>
      <c r="B5" s="4" t="s">
        <v>198</v>
      </c>
      <c r="C5" s="4" t="s">
        <v>11</v>
      </c>
      <c r="D5" s="4" t="s">
        <v>17</v>
      </c>
      <c r="E5" s="4" t="s">
        <v>18</v>
      </c>
      <c r="F5" s="26">
        <v>39707.69</v>
      </c>
      <c r="G5" s="26">
        <v>35765.69</v>
      </c>
      <c r="H5" s="26">
        <v>35765.69</v>
      </c>
    </row>
    <row r="6" spans="1:8" ht="21" x14ac:dyDescent="0.25">
      <c r="A6" s="4" t="s">
        <v>199</v>
      </c>
      <c r="B6" s="4" t="s">
        <v>200</v>
      </c>
      <c r="C6" s="4" t="s">
        <v>45</v>
      </c>
      <c r="D6" s="4" t="s">
        <v>17</v>
      </c>
      <c r="E6" s="4" t="s">
        <v>18</v>
      </c>
      <c r="F6" s="50"/>
      <c r="G6" s="50">
        <v>100</v>
      </c>
      <c r="H6" s="50">
        <v>100</v>
      </c>
    </row>
    <row r="7" spans="1:8" ht="21" x14ac:dyDescent="0.25">
      <c r="A7" s="4" t="s">
        <v>199</v>
      </c>
      <c r="B7" s="4" t="s">
        <v>200</v>
      </c>
      <c r="C7" s="4" t="s">
        <v>45</v>
      </c>
      <c r="D7" s="4" t="s">
        <v>17</v>
      </c>
      <c r="E7" s="4" t="s">
        <v>18</v>
      </c>
      <c r="F7" s="26">
        <v>1100.45</v>
      </c>
      <c r="G7" s="26">
        <v>1000.45</v>
      </c>
      <c r="H7" s="26">
        <v>1000.45</v>
      </c>
    </row>
    <row r="8" spans="1:8" x14ac:dyDescent="0.25">
      <c r="A8" s="4" t="s">
        <v>201</v>
      </c>
      <c r="B8" s="4" t="s">
        <v>202</v>
      </c>
      <c r="C8" s="4" t="s">
        <v>60</v>
      </c>
      <c r="D8" s="4" t="s">
        <v>17</v>
      </c>
      <c r="E8" s="4" t="s">
        <v>18</v>
      </c>
      <c r="F8" s="50">
        <v>2438.36</v>
      </c>
      <c r="G8" s="50">
        <v>4992.8999999999996</v>
      </c>
      <c r="H8" s="50">
        <v>4992.8999999999996</v>
      </c>
    </row>
    <row r="9" spans="1:8" x14ac:dyDescent="0.25">
      <c r="A9" s="4" t="s">
        <v>201</v>
      </c>
      <c r="B9" s="4" t="s">
        <v>202</v>
      </c>
      <c r="C9" s="4" t="s">
        <v>60</v>
      </c>
      <c r="D9" s="4" t="s">
        <v>17</v>
      </c>
      <c r="E9" s="4" t="s">
        <v>18</v>
      </c>
      <c r="F9" s="26">
        <v>23470.07</v>
      </c>
      <c r="G9" s="26">
        <v>20915.53</v>
      </c>
      <c r="H9" s="26">
        <v>20915.53</v>
      </c>
    </row>
    <row r="10" spans="1:8" x14ac:dyDescent="0.25">
      <c r="A10" s="4" t="s">
        <v>203</v>
      </c>
      <c r="B10" s="4" t="s">
        <v>204</v>
      </c>
      <c r="C10" s="4" t="s">
        <v>33</v>
      </c>
      <c r="D10" s="4" t="s">
        <v>17</v>
      </c>
      <c r="E10" s="4" t="s">
        <v>18</v>
      </c>
      <c r="F10" s="50">
        <v>99.87</v>
      </c>
      <c r="G10" s="50">
        <v>962.56</v>
      </c>
      <c r="H10" s="50">
        <v>962.56</v>
      </c>
    </row>
    <row r="11" spans="1:8" x14ac:dyDescent="0.25">
      <c r="A11" s="4" t="s">
        <v>203</v>
      </c>
      <c r="B11" s="4" t="s">
        <v>204</v>
      </c>
      <c r="C11" s="4" t="s">
        <v>33</v>
      </c>
      <c r="D11" s="4" t="s">
        <v>17</v>
      </c>
      <c r="E11" s="4" t="s">
        <v>18</v>
      </c>
      <c r="F11" s="26">
        <v>11283.56</v>
      </c>
      <c r="G11" s="26">
        <v>10420.870000000001</v>
      </c>
      <c r="H11" s="26">
        <v>10420.870000000001</v>
      </c>
    </row>
    <row r="12" spans="1:8" x14ac:dyDescent="0.25">
      <c r="A12" s="357" t="s">
        <v>192</v>
      </c>
      <c r="B12" s="361" t="s">
        <v>580</v>
      </c>
      <c r="C12" s="357" t="s">
        <v>193</v>
      </c>
      <c r="D12" s="357" t="s">
        <v>17</v>
      </c>
      <c r="E12" s="357" t="s">
        <v>52</v>
      </c>
      <c r="F12" s="362">
        <f>6102.96+730.68</f>
        <v>6833.64</v>
      </c>
      <c r="G12" s="26">
        <v>6575.94</v>
      </c>
      <c r="H12" s="26">
        <v>6575.94</v>
      </c>
    </row>
    <row r="13" spans="1:8" ht="21" x14ac:dyDescent="0.25">
      <c r="A13" s="48" t="s">
        <v>205</v>
      </c>
      <c r="B13" s="48" t="s">
        <v>242</v>
      </c>
      <c r="C13" s="48" t="s">
        <v>193</v>
      </c>
      <c r="D13" s="48" t="s">
        <v>17</v>
      </c>
      <c r="E13" s="48" t="s">
        <v>52</v>
      </c>
      <c r="F13" s="49">
        <f>2574+308.88</f>
        <v>2882.88</v>
      </c>
      <c r="G13" s="49">
        <v>2574</v>
      </c>
      <c r="H13" s="49">
        <v>2574</v>
      </c>
    </row>
    <row r="14" spans="1:8" ht="21" x14ac:dyDescent="0.25">
      <c r="A14" s="357" t="s">
        <v>206</v>
      </c>
      <c r="B14" s="361" t="s">
        <v>581</v>
      </c>
      <c r="C14" s="357" t="s">
        <v>193</v>
      </c>
      <c r="D14" s="357" t="s">
        <v>17</v>
      </c>
      <c r="E14" s="357" t="s">
        <v>52</v>
      </c>
      <c r="F14" s="362">
        <f>8547.4+753.32</f>
        <v>9300.7199999999993</v>
      </c>
      <c r="G14" s="26">
        <v>8592.83</v>
      </c>
      <c r="H14" s="26">
        <v>8592.83</v>
      </c>
    </row>
    <row r="16" spans="1:8" x14ac:dyDescent="0.25">
      <c r="D16" s="32" t="s">
        <v>82</v>
      </c>
      <c r="E16" s="33"/>
      <c r="F16" s="34">
        <f>SUM(F2:F15)</f>
        <v>111117.24</v>
      </c>
      <c r="G16" s="34">
        <f>SUM(G2:G15)</f>
        <v>109842.77</v>
      </c>
      <c r="H16" s="34">
        <f>SUM(H2:H15)</f>
        <v>109842.77</v>
      </c>
    </row>
    <row r="17" spans="4:8" x14ac:dyDescent="0.25">
      <c r="D17" s="17"/>
      <c r="E17" s="17"/>
      <c r="F17" s="35"/>
      <c r="G17" s="35"/>
      <c r="H17" s="35"/>
    </row>
    <row r="18" spans="4:8" x14ac:dyDescent="0.25">
      <c r="D18" s="20" t="s">
        <v>243</v>
      </c>
      <c r="E18" s="17"/>
      <c r="F18" s="21">
        <f>F2+F4+F6+F8+F10</f>
        <v>3738.23</v>
      </c>
      <c r="G18" s="21">
        <f t="shared" ref="G18:H18" si="0">G2+G4+G6+G8+G10</f>
        <v>11197.46</v>
      </c>
      <c r="H18" s="21">
        <f t="shared" si="0"/>
        <v>11197.46</v>
      </c>
    </row>
    <row r="19" spans="4:8" x14ac:dyDescent="0.25">
      <c r="D19" s="17"/>
      <c r="E19" s="17"/>
      <c r="F19" s="36"/>
      <c r="G19" s="35"/>
      <c r="H19" s="35"/>
    </row>
    <row r="20" spans="4:8" x14ac:dyDescent="0.25">
      <c r="D20" s="22" t="s">
        <v>207</v>
      </c>
      <c r="E20" s="23"/>
      <c r="F20" s="24">
        <f>F16-F13-F18</f>
        <v>104496.13</v>
      </c>
      <c r="G20" s="24">
        <f>G16-G13</f>
        <v>107268.77</v>
      </c>
      <c r="H20" s="24">
        <f>H16-H13</f>
        <v>107268.77</v>
      </c>
    </row>
  </sheetData>
  <autoFilter ref="A1:H14">
    <sortState ref="A2:H9">
      <sortCondition ref="E1:E9"/>
    </sortState>
  </autoFilter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0" zoomScaleNormal="100" workbookViewId="0">
      <selection activeCell="B23" sqref="B23"/>
    </sheetView>
  </sheetViews>
  <sheetFormatPr defaultRowHeight="15" x14ac:dyDescent="0.25"/>
  <cols>
    <col min="1" max="1" width="16.140625" customWidth="1"/>
    <col min="2" max="2" width="55.5703125" customWidth="1"/>
    <col min="3" max="3" width="14.28515625" customWidth="1"/>
    <col min="4" max="4" width="24.85546875" customWidth="1"/>
    <col min="6" max="6" width="17.5703125" customWidth="1"/>
    <col min="7" max="7" width="16.7109375" customWidth="1"/>
    <col min="8" max="8" width="18.140625" customWidth="1"/>
  </cols>
  <sheetData>
    <row r="1" spans="1:8" ht="21" x14ac:dyDescent="0.25">
      <c r="A1" s="25" t="s">
        <v>0</v>
      </c>
      <c r="B1" s="25" t="s">
        <v>1</v>
      </c>
      <c r="C1" s="25" t="s">
        <v>2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8</v>
      </c>
    </row>
    <row r="2" spans="1:8" ht="42" x14ac:dyDescent="0.25">
      <c r="A2" s="45" t="s">
        <v>214</v>
      </c>
      <c r="B2" s="45" t="s">
        <v>275</v>
      </c>
      <c r="C2" s="45" t="s">
        <v>209</v>
      </c>
      <c r="D2" s="45" t="s">
        <v>215</v>
      </c>
      <c r="E2" s="45" t="s">
        <v>42</v>
      </c>
      <c r="F2" s="46">
        <f>26700+600</f>
        <v>27300</v>
      </c>
      <c r="G2" s="46">
        <f>26700+600</f>
        <v>27300</v>
      </c>
      <c r="H2" s="46">
        <v>0</v>
      </c>
    </row>
    <row r="3" spans="1:8" ht="42" x14ac:dyDescent="0.25">
      <c r="A3" s="43" t="s">
        <v>230</v>
      </c>
      <c r="B3" s="43" t="s">
        <v>274</v>
      </c>
      <c r="C3" s="43" t="s">
        <v>209</v>
      </c>
      <c r="D3" s="43" t="s">
        <v>215</v>
      </c>
      <c r="E3" s="43" t="s">
        <v>42</v>
      </c>
      <c r="F3" s="44">
        <v>726600</v>
      </c>
      <c r="G3" s="44">
        <v>726600</v>
      </c>
      <c r="H3" s="44">
        <v>0</v>
      </c>
    </row>
    <row r="4" spans="1:8" ht="33" customHeight="1" x14ac:dyDescent="0.25">
      <c r="A4" s="361" t="s">
        <v>552</v>
      </c>
      <c r="B4" s="361" t="s">
        <v>540</v>
      </c>
      <c r="C4" s="357" t="s">
        <v>209</v>
      </c>
      <c r="D4" s="357" t="s">
        <v>215</v>
      </c>
      <c r="E4" s="357" t="s">
        <v>42</v>
      </c>
      <c r="F4" s="362">
        <v>56100</v>
      </c>
      <c r="G4" s="44"/>
      <c r="H4" s="44"/>
    </row>
    <row r="5" spans="1:8" ht="52.5" x14ac:dyDescent="0.25">
      <c r="A5" s="47" t="s">
        <v>217</v>
      </c>
      <c r="B5" s="47" t="s">
        <v>273</v>
      </c>
      <c r="C5" s="47" t="s">
        <v>209</v>
      </c>
      <c r="D5" s="47" t="s">
        <v>22</v>
      </c>
      <c r="E5" s="47" t="s">
        <v>42</v>
      </c>
      <c r="F5" s="352">
        <f>38100+900</f>
        <v>39000</v>
      </c>
      <c r="G5" s="352">
        <f>38100+900</f>
        <v>39000</v>
      </c>
      <c r="H5" s="352">
        <f>38100+900</f>
        <v>39000</v>
      </c>
    </row>
    <row r="6" spans="1:8" ht="31.5" x14ac:dyDescent="0.25">
      <c r="A6" s="45" t="s">
        <v>210</v>
      </c>
      <c r="B6" s="45" t="s">
        <v>272</v>
      </c>
      <c r="C6" s="45" t="s">
        <v>209</v>
      </c>
      <c r="D6" s="45" t="s">
        <v>63</v>
      </c>
      <c r="E6" s="45" t="s">
        <v>42</v>
      </c>
      <c r="F6" s="46">
        <v>355100</v>
      </c>
      <c r="G6" s="46">
        <v>355100</v>
      </c>
      <c r="H6" s="46">
        <v>355100</v>
      </c>
    </row>
    <row r="7" spans="1:8" ht="31.5" x14ac:dyDescent="0.25">
      <c r="A7" s="43" t="s">
        <v>227</v>
      </c>
      <c r="B7" s="43" t="s">
        <v>271</v>
      </c>
      <c r="C7" s="43" t="s">
        <v>209</v>
      </c>
      <c r="D7" s="43" t="s">
        <v>63</v>
      </c>
      <c r="E7" s="43" t="s">
        <v>42</v>
      </c>
      <c r="F7" s="44">
        <v>1899000</v>
      </c>
      <c r="G7" s="44">
        <v>1899000</v>
      </c>
      <c r="H7" s="44">
        <v>1899000</v>
      </c>
    </row>
    <row r="8" spans="1:8" ht="42" x14ac:dyDescent="0.25">
      <c r="A8" s="43" t="s">
        <v>228</v>
      </c>
      <c r="B8" s="43" t="s">
        <v>270</v>
      </c>
      <c r="C8" s="43" t="s">
        <v>209</v>
      </c>
      <c r="D8" s="43" t="s">
        <v>63</v>
      </c>
      <c r="E8" s="43" t="s">
        <v>42</v>
      </c>
      <c r="F8" s="44">
        <v>1358100</v>
      </c>
      <c r="G8" s="44">
        <v>1358100</v>
      </c>
      <c r="H8" s="44">
        <v>1358100</v>
      </c>
    </row>
    <row r="9" spans="1:8" ht="27" customHeight="1" x14ac:dyDescent="0.25">
      <c r="A9" s="43" t="s">
        <v>233</v>
      </c>
      <c r="B9" s="43" t="s">
        <v>269</v>
      </c>
      <c r="C9" s="43" t="s">
        <v>209</v>
      </c>
      <c r="D9" s="43" t="s">
        <v>63</v>
      </c>
      <c r="E9" s="43" t="s">
        <v>42</v>
      </c>
      <c r="F9" s="44">
        <v>80900</v>
      </c>
      <c r="G9" s="44">
        <v>53400</v>
      </c>
      <c r="H9" s="44">
        <v>58700</v>
      </c>
    </row>
    <row r="10" spans="1:8" ht="42" x14ac:dyDescent="0.25">
      <c r="A10" s="43" t="s">
        <v>234</v>
      </c>
      <c r="B10" s="43" t="s">
        <v>268</v>
      </c>
      <c r="C10" s="43" t="s">
        <v>209</v>
      </c>
      <c r="D10" s="43" t="s">
        <v>63</v>
      </c>
      <c r="E10" s="43" t="s">
        <v>42</v>
      </c>
      <c r="F10" s="44">
        <v>70000</v>
      </c>
      <c r="G10" s="44">
        <v>70000</v>
      </c>
      <c r="H10" s="44">
        <v>70000</v>
      </c>
    </row>
    <row r="11" spans="1:8" ht="52.5" x14ac:dyDescent="0.25">
      <c r="A11" s="45" t="s">
        <v>211</v>
      </c>
      <c r="B11" s="45" t="s">
        <v>267</v>
      </c>
      <c r="C11" s="45" t="s">
        <v>209</v>
      </c>
      <c r="D11" s="45" t="s">
        <v>212</v>
      </c>
      <c r="E11" s="45" t="s">
        <v>42</v>
      </c>
      <c r="F11" s="46">
        <f>19100+500</f>
        <v>19600</v>
      </c>
      <c r="G11" s="46">
        <f>19100+500</f>
        <v>19600</v>
      </c>
      <c r="H11" s="46">
        <f>19100+500</f>
        <v>19600</v>
      </c>
    </row>
    <row r="12" spans="1:8" ht="54.75" customHeight="1" x14ac:dyDescent="0.25">
      <c r="A12" s="45" t="s">
        <v>208</v>
      </c>
      <c r="B12" s="45" t="s">
        <v>266</v>
      </c>
      <c r="C12" s="45" t="s">
        <v>209</v>
      </c>
      <c r="D12" s="45" t="s">
        <v>66</v>
      </c>
      <c r="E12" s="45" t="s">
        <v>42</v>
      </c>
      <c r="F12" s="46">
        <f>53200-2300+3500</f>
        <v>54400</v>
      </c>
      <c r="G12" s="46">
        <v>0</v>
      </c>
      <c r="H12" s="46">
        <v>53200</v>
      </c>
    </row>
    <row r="13" spans="1:8" ht="42" x14ac:dyDescent="0.25">
      <c r="A13" s="43" t="s">
        <v>216</v>
      </c>
      <c r="B13" s="43" t="s">
        <v>265</v>
      </c>
      <c r="C13" s="43" t="s">
        <v>209</v>
      </c>
      <c r="D13" s="43" t="s">
        <v>66</v>
      </c>
      <c r="E13" s="43" t="s">
        <v>42</v>
      </c>
      <c r="F13" s="44">
        <v>1079200</v>
      </c>
      <c r="G13" s="44">
        <v>1079200</v>
      </c>
      <c r="H13" s="44">
        <v>1079200</v>
      </c>
    </row>
    <row r="14" spans="1:8" ht="42" x14ac:dyDescent="0.25">
      <c r="A14" s="45" t="s">
        <v>218</v>
      </c>
      <c r="B14" s="45" t="s">
        <v>264</v>
      </c>
      <c r="C14" s="45" t="s">
        <v>209</v>
      </c>
      <c r="D14" s="45" t="s">
        <v>66</v>
      </c>
      <c r="E14" s="45" t="s">
        <v>42</v>
      </c>
      <c r="F14" s="46">
        <f>101100+2300</f>
        <v>103400</v>
      </c>
      <c r="G14" s="46">
        <v>90400</v>
      </c>
      <c r="H14" s="46">
        <v>90400</v>
      </c>
    </row>
    <row r="15" spans="1:8" ht="42" x14ac:dyDescent="0.25">
      <c r="A15" s="45" t="s">
        <v>219</v>
      </c>
      <c r="B15" s="45" t="s">
        <v>263</v>
      </c>
      <c r="C15" s="45" t="s">
        <v>209</v>
      </c>
      <c r="D15" s="45" t="s">
        <v>66</v>
      </c>
      <c r="E15" s="45" t="s">
        <v>42</v>
      </c>
      <c r="F15" s="46">
        <v>0</v>
      </c>
      <c r="G15" s="46">
        <v>30600</v>
      </c>
      <c r="H15" s="46">
        <v>0</v>
      </c>
    </row>
    <row r="16" spans="1:8" ht="31.5" x14ac:dyDescent="0.25">
      <c r="A16" s="45" t="s">
        <v>220</v>
      </c>
      <c r="B16" s="366" t="s">
        <v>262</v>
      </c>
      <c r="C16" s="45" t="s">
        <v>209</v>
      </c>
      <c r="D16" s="45" t="s">
        <v>66</v>
      </c>
      <c r="E16" s="45" t="s">
        <v>42</v>
      </c>
      <c r="F16" s="46">
        <f>122600+20200</f>
        <v>142800</v>
      </c>
      <c r="G16" s="46">
        <v>0</v>
      </c>
      <c r="H16" s="46">
        <v>0</v>
      </c>
    </row>
    <row r="17" spans="1:8" ht="42" x14ac:dyDescent="0.25">
      <c r="A17" s="45" t="s">
        <v>221</v>
      </c>
      <c r="B17" s="45" t="s">
        <v>261</v>
      </c>
      <c r="C17" s="45" t="s">
        <v>209</v>
      </c>
      <c r="D17" s="45" t="s">
        <v>66</v>
      </c>
      <c r="E17" s="45" t="s">
        <v>42</v>
      </c>
      <c r="F17" s="46">
        <v>0</v>
      </c>
      <c r="G17" s="46">
        <v>156500</v>
      </c>
      <c r="H17" s="46">
        <v>0</v>
      </c>
    </row>
    <row r="18" spans="1:8" ht="42" x14ac:dyDescent="0.25">
      <c r="A18" s="45" t="s">
        <v>222</v>
      </c>
      <c r="B18" s="45" t="s">
        <v>260</v>
      </c>
      <c r="C18" s="45" t="s">
        <v>209</v>
      </c>
      <c r="D18" s="45" t="s">
        <v>66</v>
      </c>
      <c r="E18" s="45" t="s">
        <v>42</v>
      </c>
      <c r="F18" s="46">
        <v>0</v>
      </c>
      <c r="G18" s="46">
        <v>0</v>
      </c>
      <c r="H18" s="46">
        <v>100700</v>
      </c>
    </row>
    <row r="19" spans="1:8" ht="31.5" x14ac:dyDescent="0.25">
      <c r="A19" s="43" t="s">
        <v>223</v>
      </c>
      <c r="B19" s="43" t="s">
        <v>259</v>
      </c>
      <c r="C19" s="43" t="s">
        <v>209</v>
      </c>
      <c r="D19" s="43" t="s">
        <v>66</v>
      </c>
      <c r="E19" s="43" t="s">
        <v>42</v>
      </c>
      <c r="F19" s="44">
        <v>0</v>
      </c>
      <c r="G19" s="44">
        <v>924100</v>
      </c>
      <c r="H19" s="44">
        <v>0</v>
      </c>
    </row>
    <row r="20" spans="1:8" ht="52.5" x14ac:dyDescent="0.25">
      <c r="A20" s="43" t="s">
        <v>224</v>
      </c>
      <c r="B20" s="360" t="s">
        <v>538</v>
      </c>
      <c r="C20" s="43" t="s">
        <v>209</v>
      </c>
      <c r="D20" s="43" t="s">
        <v>66</v>
      </c>
      <c r="E20" s="43" t="s">
        <v>42</v>
      </c>
      <c r="F20" s="44">
        <v>635200</v>
      </c>
      <c r="G20" s="44">
        <v>0</v>
      </c>
      <c r="H20" s="44">
        <v>635200</v>
      </c>
    </row>
    <row r="21" spans="1:8" ht="42" x14ac:dyDescent="0.25">
      <c r="A21" s="361" t="s">
        <v>553</v>
      </c>
      <c r="B21" s="361" t="s">
        <v>539</v>
      </c>
      <c r="C21" s="357" t="s">
        <v>209</v>
      </c>
      <c r="D21" s="357" t="s">
        <v>66</v>
      </c>
      <c r="E21" s="357" t="s">
        <v>42</v>
      </c>
      <c r="F21" s="362">
        <v>42900</v>
      </c>
      <c r="G21" s="44"/>
      <c r="H21" s="44"/>
    </row>
    <row r="22" spans="1:8" ht="33.75" customHeight="1" x14ac:dyDescent="0.25">
      <c r="A22" s="43" t="s">
        <v>225</v>
      </c>
      <c r="B22" s="43" t="s">
        <v>258</v>
      </c>
      <c r="C22" s="43" t="s">
        <v>209</v>
      </c>
      <c r="D22" s="43" t="s">
        <v>66</v>
      </c>
      <c r="E22" s="43" t="s">
        <v>42</v>
      </c>
      <c r="F22" s="44">
        <v>1056900</v>
      </c>
      <c r="G22" s="44">
        <v>0</v>
      </c>
      <c r="H22" s="44">
        <v>0</v>
      </c>
    </row>
    <row r="23" spans="1:8" ht="33.75" customHeight="1" x14ac:dyDescent="0.25">
      <c r="A23" s="43" t="s">
        <v>279</v>
      </c>
      <c r="B23" s="43" t="s">
        <v>276</v>
      </c>
      <c r="C23" s="43" t="s">
        <v>209</v>
      </c>
      <c r="D23" s="43" t="s">
        <v>66</v>
      </c>
      <c r="E23" s="43">
        <v>226</v>
      </c>
      <c r="F23" s="44">
        <v>61000</v>
      </c>
      <c r="G23" s="44"/>
      <c r="H23" s="44"/>
    </row>
    <row r="24" spans="1:8" ht="42" x14ac:dyDescent="0.25">
      <c r="A24" s="43" t="s">
        <v>226</v>
      </c>
      <c r="B24" s="43" t="s">
        <v>257</v>
      </c>
      <c r="C24" s="43" t="s">
        <v>209</v>
      </c>
      <c r="D24" s="43" t="s">
        <v>66</v>
      </c>
      <c r="E24" s="43" t="s">
        <v>42</v>
      </c>
      <c r="F24" s="44">
        <v>0</v>
      </c>
      <c r="G24" s="44">
        <v>1164600</v>
      </c>
      <c r="H24" s="44">
        <v>0</v>
      </c>
    </row>
    <row r="25" spans="1:8" ht="42" x14ac:dyDescent="0.25">
      <c r="A25" s="43" t="s">
        <v>231</v>
      </c>
      <c r="B25" s="43" t="s">
        <v>256</v>
      </c>
      <c r="C25" s="43" t="s">
        <v>209</v>
      </c>
      <c r="D25" s="43" t="s">
        <v>66</v>
      </c>
      <c r="E25" s="43" t="s">
        <v>42</v>
      </c>
      <c r="F25" s="44">
        <v>0</v>
      </c>
      <c r="G25" s="44">
        <v>0</v>
      </c>
      <c r="H25" s="44">
        <v>682000</v>
      </c>
    </row>
    <row r="26" spans="1:8" ht="31.5" x14ac:dyDescent="0.25">
      <c r="A26" s="43" t="s">
        <v>232</v>
      </c>
      <c r="B26" s="43" t="s">
        <v>255</v>
      </c>
      <c r="C26" s="43" t="s">
        <v>209</v>
      </c>
      <c r="D26" s="43" t="s">
        <v>66</v>
      </c>
      <c r="E26" s="43" t="s">
        <v>42</v>
      </c>
      <c r="F26" s="44">
        <v>0</v>
      </c>
      <c r="G26" s="44">
        <v>0</v>
      </c>
      <c r="H26" s="44">
        <v>39100</v>
      </c>
    </row>
    <row r="27" spans="1:8" ht="31.5" x14ac:dyDescent="0.25">
      <c r="A27" s="43" t="s">
        <v>236</v>
      </c>
      <c r="B27" s="43" t="s">
        <v>252</v>
      </c>
      <c r="C27" s="43" t="s">
        <v>209</v>
      </c>
      <c r="D27" s="43" t="s">
        <v>66</v>
      </c>
      <c r="E27" s="43" t="s">
        <v>42</v>
      </c>
      <c r="F27" s="44">
        <v>83500</v>
      </c>
      <c r="G27" s="44">
        <v>0</v>
      </c>
      <c r="H27" s="44">
        <v>0</v>
      </c>
    </row>
    <row r="28" spans="1:8" ht="52.5" x14ac:dyDescent="0.25">
      <c r="A28" s="45" t="s">
        <v>213</v>
      </c>
      <c r="B28" s="45" t="s">
        <v>427</v>
      </c>
      <c r="C28" s="45" t="s">
        <v>209</v>
      </c>
      <c r="D28" s="45" t="s">
        <v>68</v>
      </c>
      <c r="E28" s="45" t="s">
        <v>42</v>
      </c>
      <c r="F28" s="46">
        <f>29000+600</f>
        <v>29600</v>
      </c>
      <c r="G28" s="46">
        <f t="shared" ref="G28:H28" si="0">29000+600</f>
        <v>29600</v>
      </c>
      <c r="H28" s="46">
        <f t="shared" si="0"/>
        <v>29600</v>
      </c>
    </row>
    <row r="29" spans="1:8" ht="52.5" x14ac:dyDescent="0.25">
      <c r="A29" s="43" t="s">
        <v>229</v>
      </c>
      <c r="B29" s="43" t="s">
        <v>253</v>
      </c>
      <c r="C29" s="43" t="s">
        <v>209</v>
      </c>
      <c r="D29" s="43" t="s">
        <v>68</v>
      </c>
      <c r="E29" s="43" t="s">
        <v>42</v>
      </c>
      <c r="F29" s="44">
        <v>381800</v>
      </c>
      <c r="G29" s="44">
        <v>381800</v>
      </c>
      <c r="H29" s="44">
        <v>381800</v>
      </c>
    </row>
    <row r="30" spans="1:8" ht="52.5" x14ac:dyDescent="0.25">
      <c r="A30" s="43" t="s">
        <v>235</v>
      </c>
      <c r="B30" s="43" t="s">
        <v>254</v>
      </c>
      <c r="C30" s="43" t="s">
        <v>209</v>
      </c>
      <c r="D30" s="43" t="s">
        <v>68</v>
      </c>
      <c r="E30" s="43" t="s">
        <v>42</v>
      </c>
      <c r="F30" s="44">
        <v>24800</v>
      </c>
      <c r="G30" s="44">
        <v>27000</v>
      </c>
      <c r="H30" s="44">
        <v>27700</v>
      </c>
    </row>
    <row r="32" spans="1:8" x14ac:dyDescent="0.25">
      <c r="B32" s="38" t="s">
        <v>237</v>
      </c>
      <c r="C32" s="39"/>
      <c r="D32" s="30" t="s">
        <v>241</v>
      </c>
      <c r="E32" s="23"/>
      <c r="F32" s="24">
        <f>SUM(F2:F31)</f>
        <v>8327200</v>
      </c>
      <c r="G32" s="24">
        <f>SUM(G2:G31)</f>
        <v>8431900</v>
      </c>
      <c r="H32" s="24">
        <f>SUM(H2:H31)</f>
        <v>6918400</v>
      </c>
    </row>
    <row r="33" spans="2:3" x14ac:dyDescent="0.25">
      <c r="B33" s="40" t="s">
        <v>238</v>
      </c>
      <c r="C33" s="39"/>
    </row>
    <row r="34" spans="2:3" x14ac:dyDescent="0.25">
      <c r="B34" s="41" t="s">
        <v>239</v>
      </c>
      <c r="C34" s="42" t="s">
        <v>240</v>
      </c>
    </row>
  </sheetData>
  <autoFilter ref="A1:H30">
    <sortState ref="A2:H27">
      <sortCondition ref="D1:D27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40" zoomScale="140" zoomScaleNormal="140" workbookViewId="0">
      <selection activeCell="H28" sqref="H28"/>
    </sheetView>
  </sheetViews>
  <sheetFormatPr defaultRowHeight="15" x14ac:dyDescent="0.25"/>
  <cols>
    <col min="1" max="1" width="15.28515625" customWidth="1"/>
    <col min="2" max="2" width="8.28515625" customWidth="1"/>
    <col min="3" max="3" width="5.42578125" customWidth="1"/>
    <col min="4" max="4" width="5.5703125" customWidth="1"/>
    <col min="5" max="5" width="44.42578125" customWidth="1"/>
    <col min="7" max="7" width="8.28515625" customWidth="1"/>
    <col min="8" max="8" width="7.140625" customWidth="1"/>
    <col min="9" max="9" width="11.7109375" customWidth="1"/>
    <col min="10" max="10" width="13.28515625" customWidth="1"/>
    <col min="11" max="11" width="7.85546875" customWidth="1"/>
    <col min="12" max="12" width="13.42578125" customWidth="1"/>
    <col min="13" max="13" width="10.7109375" customWidth="1"/>
  </cols>
  <sheetData>
    <row r="1" spans="1:17" ht="19.5" thickBot="1" x14ac:dyDescent="0.3">
      <c r="A1" s="368" t="s">
        <v>281</v>
      </c>
      <c r="B1" s="369"/>
      <c r="C1" s="369"/>
      <c r="D1" s="369"/>
      <c r="E1" s="369"/>
      <c r="F1" s="369"/>
      <c r="G1" s="369"/>
      <c r="H1" s="369"/>
      <c r="I1" s="370"/>
      <c r="J1" s="371" t="s">
        <v>282</v>
      </c>
      <c r="K1" s="371"/>
      <c r="L1" s="371"/>
      <c r="M1" s="79"/>
      <c r="N1" s="79"/>
      <c r="O1" s="79"/>
      <c r="P1" s="79"/>
      <c r="Q1" s="80"/>
    </row>
    <row r="2" spans="1:17" ht="30" thickBot="1" x14ac:dyDescent="0.3">
      <c r="A2" s="81" t="s">
        <v>283</v>
      </c>
      <c r="B2" s="82" t="s">
        <v>284</v>
      </c>
      <c r="C2" s="81" t="s">
        <v>285</v>
      </c>
      <c r="D2" s="83" t="s">
        <v>5</v>
      </c>
      <c r="E2" s="280" t="s">
        <v>1</v>
      </c>
      <c r="F2" s="82" t="s">
        <v>422</v>
      </c>
      <c r="G2" s="82" t="s">
        <v>423</v>
      </c>
      <c r="H2" s="83" t="s">
        <v>286</v>
      </c>
      <c r="I2" s="304" t="s">
        <v>287</v>
      </c>
      <c r="J2" s="84" t="s">
        <v>288</v>
      </c>
      <c r="K2" s="85" t="s">
        <v>289</v>
      </c>
      <c r="L2" s="86" t="s">
        <v>290</v>
      </c>
      <c r="M2" s="87" t="s">
        <v>291</v>
      </c>
      <c r="N2" s="88" t="s">
        <v>292</v>
      </c>
      <c r="O2" s="88" t="s">
        <v>293</v>
      </c>
      <c r="P2" s="88" t="s">
        <v>294</v>
      </c>
      <c r="Q2" s="88" t="s">
        <v>295</v>
      </c>
    </row>
    <row r="3" spans="1:17" x14ac:dyDescent="0.25">
      <c r="A3" s="89" t="s">
        <v>365</v>
      </c>
      <c r="B3" s="89" t="s">
        <v>366</v>
      </c>
      <c r="C3" s="89" t="s">
        <v>367</v>
      </c>
      <c r="D3" s="89" t="s">
        <v>368</v>
      </c>
      <c r="E3" s="89" t="s">
        <v>369</v>
      </c>
      <c r="F3" s="89" t="s">
        <v>370</v>
      </c>
      <c r="G3" s="89" t="s">
        <v>371</v>
      </c>
      <c r="H3" s="89" t="s">
        <v>372</v>
      </c>
      <c r="I3" s="305" t="s">
        <v>373</v>
      </c>
      <c r="J3" s="90" t="s">
        <v>372</v>
      </c>
      <c r="K3" s="89" t="s">
        <v>373</v>
      </c>
      <c r="L3" s="89" t="s">
        <v>374</v>
      </c>
      <c r="M3" s="91" t="s">
        <v>375</v>
      </c>
      <c r="N3" s="92" t="s">
        <v>376</v>
      </c>
      <c r="O3" s="92" t="s">
        <v>377</v>
      </c>
      <c r="P3" s="93">
        <v>16</v>
      </c>
      <c r="Q3" s="93">
        <v>17</v>
      </c>
    </row>
    <row r="4" spans="1:17" ht="18" x14ac:dyDescent="0.25">
      <c r="A4" s="94" t="s">
        <v>296</v>
      </c>
      <c r="B4" s="94" t="s">
        <v>297</v>
      </c>
      <c r="C4" s="94" t="s">
        <v>378</v>
      </c>
      <c r="D4" s="95">
        <v>223</v>
      </c>
      <c r="E4" s="96" t="s">
        <v>407</v>
      </c>
      <c r="F4" s="97">
        <v>2554588.44</v>
      </c>
      <c r="G4" s="98">
        <v>98000</v>
      </c>
      <c r="H4" s="96" t="s">
        <v>78</v>
      </c>
      <c r="I4" s="306" t="s">
        <v>298</v>
      </c>
      <c r="J4" s="99" t="s">
        <v>299</v>
      </c>
      <c r="K4" s="100">
        <v>44985</v>
      </c>
      <c r="L4" s="94" t="s">
        <v>564</v>
      </c>
      <c r="M4" s="101">
        <v>2652588.44</v>
      </c>
      <c r="N4" s="95"/>
      <c r="O4" s="95"/>
      <c r="P4" s="102"/>
      <c r="Q4" s="102"/>
    </row>
    <row r="5" spans="1:17" ht="18.75" thickBot="1" x14ac:dyDescent="0.3">
      <c r="A5" s="103" t="s">
        <v>296</v>
      </c>
      <c r="B5" s="103" t="s">
        <v>297</v>
      </c>
      <c r="C5" s="103" t="s">
        <v>378</v>
      </c>
      <c r="D5" s="104">
        <v>223</v>
      </c>
      <c r="E5" s="105" t="s">
        <v>408</v>
      </c>
      <c r="F5" s="106">
        <v>70910</v>
      </c>
      <c r="G5" s="106">
        <v>2000</v>
      </c>
      <c r="H5" s="105" t="s">
        <v>78</v>
      </c>
      <c r="I5" s="307" t="s">
        <v>298</v>
      </c>
      <c r="J5" s="107" t="s">
        <v>379</v>
      </c>
      <c r="K5" s="108">
        <v>44963</v>
      </c>
      <c r="L5" s="103" t="s">
        <v>510</v>
      </c>
      <c r="M5" s="109">
        <v>72910</v>
      </c>
      <c r="N5" s="104"/>
      <c r="O5" s="104"/>
      <c r="P5" s="110"/>
      <c r="Q5" s="102"/>
    </row>
    <row r="6" spans="1:17" ht="15.75" thickTop="1" x14ac:dyDescent="0.25">
      <c r="A6" s="111" t="s">
        <v>296</v>
      </c>
      <c r="B6" s="111" t="s">
        <v>300</v>
      </c>
      <c r="C6" s="111" t="s">
        <v>378</v>
      </c>
      <c r="D6" s="112">
        <v>223</v>
      </c>
      <c r="E6" s="112" t="s">
        <v>301</v>
      </c>
      <c r="F6" s="113">
        <v>416720.2</v>
      </c>
      <c r="G6" s="113">
        <v>81597.38</v>
      </c>
      <c r="H6" s="114" t="s">
        <v>78</v>
      </c>
      <c r="I6" s="308" t="s">
        <v>302</v>
      </c>
      <c r="J6" s="115" t="s">
        <v>571</v>
      </c>
      <c r="K6" s="116">
        <v>44970</v>
      </c>
      <c r="L6" s="117" t="s">
        <v>572</v>
      </c>
      <c r="M6" s="118">
        <v>498317.58</v>
      </c>
      <c r="N6" s="112"/>
      <c r="O6" s="112"/>
      <c r="P6" s="119"/>
      <c r="Q6" s="120"/>
    </row>
    <row r="7" spans="1:17" ht="16.5" x14ac:dyDescent="0.25">
      <c r="A7" s="111" t="s">
        <v>296</v>
      </c>
      <c r="B7" s="111" t="s">
        <v>300</v>
      </c>
      <c r="C7" s="111" t="s">
        <v>378</v>
      </c>
      <c r="D7" s="121">
        <v>223</v>
      </c>
      <c r="E7" s="121" t="s">
        <v>303</v>
      </c>
      <c r="F7" s="122">
        <v>39306.86</v>
      </c>
      <c r="G7" s="113">
        <v>20000</v>
      </c>
      <c r="H7" s="123" t="s">
        <v>78</v>
      </c>
      <c r="I7" s="306" t="s">
        <v>302</v>
      </c>
      <c r="J7" s="124" t="s">
        <v>367</v>
      </c>
      <c r="K7" s="125">
        <v>44957</v>
      </c>
      <c r="L7" s="117" t="s">
        <v>511</v>
      </c>
      <c r="M7" s="126">
        <v>59306.86</v>
      </c>
      <c r="N7" s="121"/>
      <c r="O7" s="121"/>
      <c r="P7" s="102"/>
      <c r="Q7" s="120"/>
    </row>
    <row r="8" spans="1:17" x14ac:dyDescent="0.25">
      <c r="A8" s="111" t="s">
        <v>296</v>
      </c>
      <c r="B8" s="111" t="s">
        <v>300</v>
      </c>
      <c r="C8" s="111" t="s">
        <v>378</v>
      </c>
      <c r="D8" s="121">
        <v>223</v>
      </c>
      <c r="E8" s="121" t="s">
        <v>304</v>
      </c>
      <c r="F8" s="127">
        <v>25798.17</v>
      </c>
      <c r="G8" s="113">
        <v>3000</v>
      </c>
      <c r="H8" s="123" t="s">
        <v>78</v>
      </c>
      <c r="I8" s="306" t="s">
        <v>302</v>
      </c>
      <c r="J8" s="124" t="s">
        <v>565</v>
      </c>
      <c r="K8" s="125">
        <v>44970</v>
      </c>
      <c r="L8" s="117" t="s">
        <v>566</v>
      </c>
      <c r="M8" s="126">
        <v>28798.17</v>
      </c>
      <c r="N8" s="121"/>
      <c r="O8" s="121"/>
      <c r="P8" s="102"/>
      <c r="Q8" s="120"/>
    </row>
    <row r="9" spans="1:17" ht="24.75" x14ac:dyDescent="0.25">
      <c r="A9" s="111" t="s">
        <v>296</v>
      </c>
      <c r="B9" s="111" t="s">
        <v>300</v>
      </c>
      <c r="C9" s="111" t="s">
        <v>378</v>
      </c>
      <c r="D9" s="121">
        <v>223</v>
      </c>
      <c r="E9" s="121" t="s">
        <v>409</v>
      </c>
      <c r="F9" s="127">
        <v>262517.3</v>
      </c>
      <c r="G9" s="113">
        <v>35000</v>
      </c>
      <c r="H9" s="123" t="s">
        <v>78</v>
      </c>
      <c r="I9" s="306" t="s">
        <v>302</v>
      </c>
      <c r="J9" s="124" t="s">
        <v>567</v>
      </c>
      <c r="K9" s="125">
        <v>44974</v>
      </c>
      <c r="L9" s="117" t="s">
        <v>568</v>
      </c>
      <c r="M9" s="126">
        <v>297517.3</v>
      </c>
      <c r="N9" s="121"/>
      <c r="O9" s="121"/>
      <c r="P9" s="102"/>
      <c r="Q9" s="120"/>
    </row>
    <row r="10" spans="1:17" x14ac:dyDescent="0.25">
      <c r="A10" s="111" t="s">
        <v>296</v>
      </c>
      <c r="B10" s="111" t="s">
        <v>300</v>
      </c>
      <c r="C10" s="111" t="s">
        <v>378</v>
      </c>
      <c r="D10" s="121">
        <v>223</v>
      </c>
      <c r="E10" s="121" t="s">
        <v>305</v>
      </c>
      <c r="F10" s="122">
        <v>11289.19</v>
      </c>
      <c r="G10" s="113">
        <v>2500</v>
      </c>
      <c r="H10" s="123" t="s">
        <v>78</v>
      </c>
      <c r="I10" s="306" t="s">
        <v>302</v>
      </c>
      <c r="J10" s="124" t="s">
        <v>380</v>
      </c>
      <c r="K10" s="125">
        <v>44972</v>
      </c>
      <c r="L10" s="117" t="s">
        <v>569</v>
      </c>
      <c r="M10" s="126">
        <v>13789.19</v>
      </c>
      <c r="N10" s="121"/>
      <c r="O10" s="121"/>
      <c r="P10" s="102"/>
      <c r="Q10" s="120"/>
    </row>
    <row r="11" spans="1:17" x14ac:dyDescent="0.25">
      <c r="A11" s="111" t="s">
        <v>296</v>
      </c>
      <c r="B11" s="111" t="s">
        <v>300</v>
      </c>
      <c r="C11" s="111" t="s">
        <v>378</v>
      </c>
      <c r="D11" s="121">
        <v>223</v>
      </c>
      <c r="E11" s="121" t="s">
        <v>306</v>
      </c>
      <c r="F11" s="122">
        <v>24465.05</v>
      </c>
      <c r="G11" s="113">
        <v>3802.62</v>
      </c>
      <c r="H11" s="123" t="s">
        <v>78</v>
      </c>
      <c r="I11" s="306" t="s">
        <v>302</v>
      </c>
      <c r="J11" s="124" t="s">
        <v>381</v>
      </c>
      <c r="K11" s="125">
        <v>44949</v>
      </c>
      <c r="L11" s="117" t="s">
        <v>512</v>
      </c>
      <c r="M11" s="126">
        <v>28267.67</v>
      </c>
      <c r="N11" s="121"/>
      <c r="O11" s="121"/>
      <c r="P11" s="102"/>
      <c r="Q11" s="120"/>
    </row>
    <row r="12" spans="1:17" ht="15.75" thickBot="1" x14ac:dyDescent="0.3">
      <c r="A12" s="111" t="s">
        <v>296</v>
      </c>
      <c r="B12" s="128" t="s">
        <v>300</v>
      </c>
      <c r="C12" s="111" t="s">
        <v>378</v>
      </c>
      <c r="D12" s="121">
        <v>223</v>
      </c>
      <c r="E12" s="129" t="s">
        <v>307</v>
      </c>
      <c r="F12" s="127">
        <v>14303.11</v>
      </c>
      <c r="G12" s="365">
        <v>4100</v>
      </c>
      <c r="H12" s="123" t="s">
        <v>78</v>
      </c>
      <c r="I12" s="307" t="s">
        <v>302</v>
      </c>
      <c r="J12" s="297" t="s">
        <v>308</v>
      </c>
      <c r="K12" s="125">
        <v>44971</v>
      </c>
      <c r="L12" s="117" t="s">
        <v>570</v>
      </c>
      <c r="M12" s="126">
        <v>18403.11</v>
      </c>
      <c r="N12" s="129"/>
      <c r="O12" s="121"/>
      <c r="P12" s="102"/>
      <c r="Q12" s="120"/>
    </row>
    <row r="13" spans="1:17" ht="17.25" thickTop="1" x14ac:dyDescent="0.25">
      <c r="A13" s="130" t="s">
        <v>309</v>
      </c>
      <c r="B13" s="131" t="s">
        <v>382</v>
      </c>
      <c r="C13" s="130" t="s">
        <v>383</v>
      </c>
      <c r="D13" s="132">
        <v>224</v>
      </c>
      <c r="E13" s="133" t="s">
        <v>310</v>
      </c>
      <c r="F13" s="134">
        <v>102240</v>
      </c>
      <c r="G13" s="135"/>
      <c r="H13" s="132" t="s">
        <v>78</v>
      </c>
      <c r="I13" s="308" t="s">
        <v>311</v>
      </c>
      <c r="J13" s="136"/>
      <c r="K13" s="137"/>
      <c r="L13" s="130"/>
      <c r="M13" s="138"/>
      <c r="N13" s="139"/>
      <c r="O13" s="140"/>
      <c r="P13" s="141"/>
      <c r="Q13" s="120"/>
    </row>
    <row r="14" spans="1:17" x14ac:dyDescent="0.25">
      <c r="A14" s="142" t="s">
        <v>309</v>
      </c>
      <c r="B14" s="142" t="s">
        <v>382</v>
      </c>
      <c r="C14" s="142" t="s">
        <v>383</v>
      </c>
      <c r="D14" s="143">
        <v>224</v>
      </c>
      <c r="E14" s="143" t="s">
        <v>312</v>
      </c>
      <c r="F14" s="144">
        <v>30135.599999999999</v>
      </c>
      <c r="G14" s="135"/>
      <c r="H14" s="143" t="s">
        <v>78</v>
      </c>
      <c r="I14" s="306" t="s">
        <v>311</v>
      </c>
      <c r="J14" s="145" t="s">
        <v>384</v>
      </c>
      <c r="K14" s="146"/>
      <c r="L14" s="142"/>
      <c r="M14" s="147"/>
      <c r="N14" s="148"/>
      <c r="O14" s="148"/>
      <c r="P14" s="102"/>
      <c r="Q14" s="120"/>
    </row>
    <row r="15" spans="1:17" x14ac:dyDescent="0.25">
      <c r="A15" s="142" t="s">
        <v>309</v>
      </c>
      <c r="B15" s="142" t="s">
        <v>382</v>
      </c>
      <c r="C15" s="142" t="s">
        <v>383</v>
      </c>
      <c r="D15" s="143">
        <v>224</v>
      </c>
      <c r="E15" s="143" t="s">
        <v>313</v>
      </c>
      <c r="F15" s="144">
        <v>178800</v>
      </c>
      <c r="G15" s="135"/>
      <c r="H15" s="143" t="s">
        <v>78</v>
      </c>
      <c r="I15" s="306" t="s">
        <v>311</v>
      </c>
      <c r="J15" s="145" t="s">
        <v>314</v>
      </c>
      <c r="K15" s="146"/>
      <c r="L15" s="142"/>
      <c r="M15" s="147"/>
      <c r="N15" s="148"/>
      <c r="O15" s="148"/>
      <c r="P15" s="102"/>
      <c r="Q15" s="120"/>
    </row>
    <row r="16" spans="1:17" x14ac:dyDescent="0.25">
      <c r="A16" s="142" t="s">
        <v>309</v>
      </c>
      <c r="B16" s="142" t="s">
        <v>382</v>
      </c>
      <c r="C16" s="142" t="s">
        <v>383</v>
      </c>
      <c r="D16" s="143">
        <v>224</v>
      </c>
      <c r="E16" s="143" t="s">
        <v>315</v>
      </c>
      <c r="F16" s="144">
        <v>68220</v>
      </c>
      <c r="G16" s="135"/>
      <c r="H16" s="143" t="s">
        <v>78</v>
      </c>
      <c r="I16" s="306" t="s">
        <v>311</v>
      </c>
      <c r="J16" s="145"/>
      <c r="K16" s="146"/>
      <c r="L16" s="142"/>
      <c r="M16" s="147"/>
      <c r="N16" s="148"/>
      <c r="O16" s="148"/>
      <c r="P16" s="102"/>
      <c r="Q16" s="120"/>
    </row>
    <row r="17" spans="1:17" x14ac:dyDescent="0.25">
      <c r="A17" s="142" t="s">
        <v>309</v>
      </c>
      <c r="B17" s="142" t="s">
        <v>382</v>
      </c>
      <c r="C17" s="142" t="s">
        <v>383</v>
      </c>
      <c r="D17" s="143">
        <v>224</v>
      </c>
      <c r="E17" s="143" t="s">
        <v>316</v>
      </c>
      <c r="F17" s="144">
        <v>38874.5</v>
      </c>
      <c r="G17" s="135"/>
      <c r="H17" s="143" t="s">
        <v>78</v>
      </c>
      <c r="I17" s="306" t="s">
        <v>311</v>
      </c>
      <c r="J17" s="145" t="s">
        <v>385</v>
      </c>
      <c r="K17" s="146"/>
      <c r="L17" s="142"/>
      <c r="M17" s="149"/>
      <c r="N17" s="148"/>
      <c r="O17" s="148"/>
      <c r="P17" s="102"/>
      <c r="Q17" s="120"/>
    </row>
    <row r="18" spans="1:17" ht="15.75" thickBot="1" x14ac:dyDescent="0.3">
      <c r="A18" s="150" t="s">
        <v>309</v>
      </c>
      <c r="B18" s="151" t="s">
        <v>382</v>
      </c>
      <c r="C18" s="150" t="s">
        <v>383</v>
      </c>
      <c r="D18" s="152">
        <v>224</v>
      </c>
      <c r="E18" s="153" t="s">
        <v>317</v>
      </c>
      <c r="F18" s="154">
        <v>62577.48</v>
      </c>
      <c r="G18" s="155"/>
      <c r="H18" s="152" t="s">
        <v>78</v>
      </c>
      <c r="I18" s="309" t="s">
        <v>311</v>
      </c>
      <c r="J18" s="156" t="s">
        <v>418</v>
      </c>
      <c r="K18" s="157"/>
      <c r="L18" s="151"/>
      <c r="M18" s="158"/>
      <c r="N18" s="159"/>
      <c r="O18" s="160"/>
      <c r="P18" s="110"/>
      <c r="Q18" s="120"/>
    </row>
    <row r="19" spans="1:17" ht="15.75" thickTop="1" x14ac:dyDescent="0.25">
      <c r="A19" s="161" t="s">
        <v>318</v>
      </c>
      <c r="B19" s="162" t="s">
        <v>319</v>
      </c>
      <c r="C19" s="161" t="s">
        <v>383</v>
      </c>
      <c r="D19" s="163">
        <v>223</v>
      </c>
      <c r="E19" s="164" t="s">
        <v>320</v>
      </c>
      <c r="F19" s="165">
        <v>102888.72</v>
      </c>
      <c r="G19" s="282">
        <v>9353.52</v>
      </c>
      <c r="H19" s="163" t="s">
        <v>78</v>
      </c>
      <c r="I19" s="310" t="s">
        <v>302</v>
      </c>
      <c r="J19" s="166" t="s">
        <v>420</v>
      </c>
      <c r="K19" s="167">
        <v>44951</v>
      </c>
      <c r="L19" s="162" t="s">
        <v>513</v>
      </c>
      <c r="M19" s="172">
        <v>112242.24000000001</v>
      </c>
      <c r="N19" s="168"/>
      <c r="O19" s="169"/>
      <c r="P19" s="119"/>
      <c r="Q19" s="120"/>
    </row>
    <row r="20" spans="1:17" x14ac:dyDescent="0.25">
      <c r="A20" s="170" t="s">
        <v>318</v>
      </c>
      <c r="B20" s="162" t="s">
        <v>319</v>
      </c>
      <c r="C20" s="170" t="s">
        <v>383</v>
      </c>
      <c r="D20" s="171">
        <v>223</v>
      </c>
      <c r="E20" s="171" t="s">
        <v>321</v>
      </c>
      <c r="F20" s="173">
        <v>1076.5899999999999</v>
      </c>
      <c r="G20" s="282">
        <v>100.01</v>
      </c>
      <c r="H20" s="171" t="s">
        <v>78</v>
      </c>
      <c r="I20" s="306" t="s">
        <v>302</v>
      </c>
      <c r="J20" s="174" t="s">
        <v>386</v>
      </c>
      <c r="K20" s="175">
        <v>44950</v>
      </c>
      <c r="L20" s="170" t="s">
        <v>514</v>
      </c>
      <c r="M20" s="176">
        <v>1176.5999999999999</v>
      </c>
      <c r="N20" s="177"/>
      <c r="O20" s="177"/>
      <c r="P20" s="102"/>
      <c r="Q20" s="120"/>
    </row>
    <row r="21" spans="1:17" x14ac:dyDescent="0.25">
      <c r="A21" s="170" t="s">
        <v>318</v>
      </c>
      <c r="B21" s="162" t="s">
        <v>319</v>
      </c>
      <c r="C21" s="170" t="s">
        <v>383</v>
      </c>
      <c r="D21" s="171">
        <v>223</v>
      </c>
      <c r="E21" s="171" t="s">
        <v>322</v>
      </c>
      <c r="F21" s="178">
        <v>1411.74</v>
      </c>
      <c r="G21" s="178">
        <v>128.34</v>
      </c>
      <c r="H21" s="171" t="s">
        <v>78</v>
      </c>
      <c r="I21" s="306" t="s">
        <v>302</v>
      </c>
      <c r="J21" s="174" t="s">
        <v>387</v>
      </c>
      <c r="K21" s="175">
        <v>45000</v>
      </c>
      <c r="L21" s="170"/>
      <c r="M21" s="176">
        <v>1540.08</v>
      </c>
      <c r="N21" s="177"/>
      <c r="O21" s="177"/>
      <c r="P21" s="179"/>
      <c r="Q21" s="120"/>
    </row>
    <row r="22" spans="1:17" x14ac:dyDescent="0.25">
      <c r="A22" s="170" t="s">
        <v>318</v>
      </c>
      <c r="B22" s="162" t="s">
        <v>319</v>
      </c>
      <c r="C22" s="170" t="s">
        <v>383</v>
      </c>
      <c r="D22" s="171">
        <v>223</v>
      </c>
      <c r="E22" s="171" t="s">
        <v>323</v>
      </c>
      <c r="F22" s="178">
        <v>1677.5</v>
      </c>
      <c r="G22" s="178">
        <v>147.51</v>
      </c>
      <c r="H22" s="171" t="s">
        <v>78</v>
      </c>
      <c r="I22" s="306" t="s">
        <v>302</v>
      </c>
      <c r="J22" s="174" t="s">
        <v>419</v>
      </c>
      <c r="K22" s="175">
        <v>44957</v>
      </c>
      <c r="L22" s="170" t="s">
        <v>515</v>
      </c>
      <c r="M22" s="176">
        <v>1825.01</v>
      </c>
      <c r="N22" s="177"/>
      <c r="O22" s="177"/>
      <c r="P22" s="179"/>
      <c r="Q22" s="120"/>
    </row>
    <row r="23" spans="1:17" x14ac:dyDescent="0.25">
      <c r="A23" s="170" t="s">
        <v>318</v>
      </c>
      <c r="B23" s="162" t="s">
        <v>319</v>
      </c>
      <c r="C23" s="170" t="s">
        <v>383</v>
      </c>
      <c r="D23" s="171">
        <v>223</v>
      </c>
      <c r="E23" s="171" t="s">
        <v>324</v>
      </c>
      <c r="F23" s="178">
        <v>797.5</v>
      </c>
      <c r="G23" s="178">
        <v>72.5</v>
      </c>
      <c r="H23" s="171" t="s">
        <v>78</v>
      </c>
      <c r="I23" s="306" t="s">
        <v>302</v>
      </c>
      <c r="J23" s="174" t="s">
        <v>573</v>
      </c>
      <c r="K23" s="175">
        <v>44985</v>
      </c>
      <c r="L23" s="170" t="s">
        <v>574</v>
      </c>
      <c r="M23" s="176">
        <v>870</v>
      </c>
      <c r="N23" s="177"/>
      <c r="O23" s="177"/>
      <c r="P23" s="102"/>
      <c r="Q23" s="120"/>
    </row>
    <row r="24" spans="1:17" x14ac:dyDescent="0.25">
      <c r="A24" s="170" t="s">
        <v>318</v>
      </c>
      <c r="B24" s="162" t="s">
        <v>319</v>
      </c>
      <c r="C24" s="170" t="s">
        <v>383</v>
      </c>
      <c r="D24" s="171">
        <v>223</v>
      </c>
      <c r="E24" s="171" t="s">
        <v>325</v>
      </c>
      <c r="F24" s="178">
        <v>4078.8</v>
      </c>
      <c r="G24" s="178">
        <v>370.8</v>
      </c>
      <c r="H24" s="171" t="s">
        <v>78</v>
      </c>
      <c r="I24" s="306" t="s">
        <v>302</v>
      </c>
      <c r="J24" s="174" t="s">
        <v>388</v>
      </c>
      <c r="K24" s="175">
        <v>44971</v>
      </c>
      <c r="L24" s="170" t="s">
        <v>575</v>
      </c>
      <c r="M24" s="176">
        <v>4449.6000000000004</v>
      </c>
      <c r="N24" s="177"/>
      <c r="O24" s="177"/>
      <c r="P24" s="102"/>
      <c r="Q24" s="120"/>
    </row>
    <row r="25" spans="1:17" x14ac:dyDescent="0.25">
      <c r="A25" s="170" t="s">
        <v>318</v>
      </c>
      <c r="B25" s="162" t="s">
        <v>319</v>
      </c>
      <c r="C25" s="170" t="s">
        <v>383</v>
      </c>
      <c r="D25" s="171">
        <v>223</v>
      </c>
      <c r="E25" s="171" t="s">
        <v>326</v>
      </c>
      <c r="F25" s="178">
        <v>2944.13</v>
      </c>
      <c r="G25" s="178">
        <v>267.64999999999998</v>
      </c>
      <c r="H25" s="171" t="s">
        <v>78</v>
      </c>
      <c r="I25" s="306" t="s">
        <v>302</v>
      </c>
      <c r="J25" s="174" t="s">
        <v>389</v>
      </c>
      <c r="K25" s="175">
        <v>44985</v>
      </c>
      <c r="L25" s="170" t="s">
        <v>576</v>
      </c>
      <c r="M25" s="176">
        <v>3211.78</v>
      </c>
      <c r="N25" s="177"/>
      <c r="O25" s="177"/>
      <c r="P25" s="102"/>
      <c r="Q25" s="120"/>
    </row>
    <row r="26" spans="1:17" x14ac:dyDescent="0.25">
      <c r="A26" s="170" t="s">
        <v>318</v>
      </c>
      <c r="B26" s="162" t="s">
        <v>319</v>
      </c>
      <c r="C26" s="170" t="s">
        <v>383</v>
      </c>
      <c r="D26" s="171">
        <v>223</v>
      </c>
      <c r="E26" s="171" t="s">
        <v>327</v>
      </c>
      <c r="F26" s="173">
        <v>1043.3499999999999</v>
      </c>
      <c r="G26" s="178">
        <v>94.86</v>
      </c>
      <c r="H26" s="171" t="s">
        <v>78</v>
      </c>
      <c r="I26" s="306" t="s">
        <v>302</v>
      </c>
      <c r="J26" s="174" t="s">
        <v>421</v>
      </c>
      <c r="K26" s="175">
        <v>44958</v>
      </c>
      <c r="L26" s="170" t="s">
        <v>516</v>
      </c>
      <c r="M26" s="176">
        <v>1138.21</v>
      </c>
      <c r="N26" s="177"/>
      <c r="O26" s="177"/>
      <c r="P26" s="102"/>
      <c r="Q26" s="120"/>
    </row>
    <row r="27" spans="1:17" ht="16.5" x14ac:dyDescent="0.25">
      <c r="A27" s="170" t="s">
        <v>318</v>
      </c>
      <c r="B27" s="162" t="s">
        <v>319</v>
      </c>
      <c r="C27" s="170" t="s">
        <v>383</v>
      </c>
      <c r="D27" s="171">
        <v>223</v>
      </c>
      <c r="E27" s="171" t="s">
        <v>328</v>
      </c>
      <c r="F27" s="178">
        <v>207.79</v>
      </c>
      <c r="G27" s="178">
        <v>18.89</v>
      </c>
      <c r="H27" s="171" t="s">
        <v>78</v>
      </c>
      <c r="I27" s="306" t="s">
        <v>302</v>
      </c>
      <c r="J27" s="174" t="s">
        <v>577</v>
      </c>
      <c r="K27" s="175">
        <v>44979</v>
      </c>
      <c r="L27" s="170" t="s">
        <v>578</v>
      </c>
      <c r="M27" s="176">
        <v>226.68</v>
      </c>
      <c r="N27" s="177"/>
      <c r="O27" s="177"/>
      <c r="P27" s="102"/>
      <c r="Q27" s="120"/>
    </row>
    <row r="28" spans="1:17" x14ac:dyDescent="0.25">
      <c r="A28" s="170" t="s">
        <v>318</v>
      </c>
      <c r="B28" s="162" t="s">
        <v>319</v>
      </c>
      <c r="C28" s="170" t="s">
        <v>383</v>
      </c>
      <c r="D28" s="171">
        <v>223</v>
      </c>
      <c r="E28" s="171" t="s">
        <v>329</v>
      </c>
      <c r="F28" s="178">
        <v>551.54</v>
      </c>
      <c r="G28" s="178">
        <v>25.07</v>
      </c>
      <c r="H28" s="171" t="s">
        <v>78</v>
      </c>
      <c r="I28" s="306" t="s">
        <v>302</v>
      </c>
      <c r="J28" s="174" t="s">
        <v>390</v>
      </c>
      <c r="K28" s="175">
        <v>44991</v>
      </c>
      <c r="L28" s="170" t="s">
        <v>579</v>
      </c>
      <c r="M28" s="176">
        <v>576.61</v>
      </c>
      <c r="N28" s="177"/>
      <c r="O28" s="177"/>
      <c r="P28" s="102"/>
      <c r="Q28" s="120"/>
    </row>
    <row r="29" spans="1:17" x14ac:dyDescent="0.25">
      <c r="A29" s="170" t="s">
        <v>318</v>
      </c>
      <c r="B29" s="162" t="s">
        <v>319</v>
      </c>
      <c r="C29" s="170" t="s">
        <v>383</v>
      </c>
      <c r="D29" s="171">
        <v>223</v>
      </c>
      <c r="E29" s="171" t="s">
        <v>330</v>
      </c>
      <c r="F29" s="178"/>
      <c r="G29" s="281"/>
      <c r="H29" s="171" t="s">
        <v>78</v>
      </c>
      <c r="I29" s="306" t="s">
        <v>302</v>
      </c>
      <c r="J29" s="174" t="s">
        <v>391</v>
      </c>
      <c r="K29" s="175"/>
      <c r="L29" s="170"/>
      <c r="M29" s="176"/>
      <c r="N29" s="177"/>
      <c r="O29" s="177"/>
      <c r="P29" s="102"/>
      <c r="Q29" s="120"/>
    </row>
    <row r="30" spans="1:17" ht="15.75" thickBot="1" x14ac:dyDescent="0.3">
      <c r="A30" s="283" t="s">
        <v>318</v>
      </c>
      <c r="B30" s="180" t="s">
        <v>319</v>
      </c>
      <c r="C30" s="180" t="s">
        <v>383</v>
      </c>
      <c r="D30" s="181">
        <v>223</v>
      </c>
      <c r="E30" s="181" t="s">
        <v>331</v>
      </c>
      <c r="F30" s="183"/>
      <c r="G30" s="183"/>
      <c r="H30" s="181" t="s">
        <v>78</v>
      </c>
      <c r="I30" s="307" t="s">
        <v>302</v>
      </c>
      <c r="J30" s="184" t="s">
        <v>332</v>
      </c>
      <c r="K30" s="185"/>
      <c r="L30" s="180"/>
      <c r="M30" s="182"/>
      <c r="N30" s="296"/>
      <c r="O30" s="296"/>
      <c r="P30" s="110"/>
      <c r="Q30" s="186"/>
    </row>
    <row r="31" spans="1:17" ht="17.25" thickTop="1" x14ac:dyDescent="0.25">
      <c r="A31" s="319" t="s">
        <v>337</v>
      </c>
      <c r="B31" s="289" t="s">
        <v>26</v>
      </c>
      <c r="C31" s="289">
        <v>244</v>
      </c>
      <c r="D31" s="292" t="s">
        <v>23</v>
      </c>
      <c r="E31" s="292" t="s">
        <v>25</v>
      </c>
      <c r="F31" s="294">
        <v>12960</v>
      </c>
      <c r="G31" s="294"/>
      <c r="H31" s="320" t="s">
        <v>78</v>
      </c>
      <c r="I31" s="308" t="s">
        <v>360</v>
      </c>
      <c r="J31" s="298" t="s">
        <v>424</v>
      </c>
      <c r="K31" s="295">
        <v>44952</v>
      </c>
      <c r="L31" s="289" t="s">
        <v>517</v>
      </c>
      <c r="M31" s="293"/>
      <c r="N31" s="291"/>
      <c r="O31" s="291"/>
      <c r="P31" s="119"/>
      <c r="Q31" s="120"/>
    </row>
    <row r="32" spans="1:17" ht="16.5" x14ac:dyDescent="0.25">
      <c r="A32" s="187" t="s">
        <v>333</v>
      </c>
      <c r="B32" s="188" t="s">
        <v>62</v>
      </c>
      <c r="C32" s="188" t="s">
        <v>383</v>
      </c>
      <c r="D32" s="188">
        <v>222</v>
      </c>
      <c r="E32" s="284" t="s">
        <v>410</v>
      </c>
      <c r="F32" s="285"/>
      <c r="G32" s="286" t="s">
        <v>81</v>
      </c>
      <c r="H32" s="287" t="s">
        <v>79</v>
      </c>
      <c r="I32" s="311"/>
      <c r="J32" s="288"/>
      <c r="K32" s="289"/>
      <c r="L32" s="289"/>
      <c r="M32" s="290"/>
      <c r="N32" s="291"/>
      <c r="O32" s="291"/>
      <c r="P32" s="119"/>
      <c r="Q32" s="120"/>
    </row>
    <row r="33" spans="1:17" ht="16.5" x14ac:dyDescent="0.25">
      <c r="A33" s="195" t="s">
        <v>333</v>
      </c>
      <c r="B33" s="196" t="s">
        <v>62</v>
      </c>
      <c r="C33" s="196" t="s">
        <v>383</v>
      </c>
      <c r="D33" s="196">
        <v>222</v>
      </c>
      <c r="E33" s="189" t="s">
        <v>411</v>
      </c>
      <c r="F33" s="197"/>
      <c r="G33" s="198" t="s">
        <v>81</v>
      </c>
      <c r="H33" s="191" t="s">
        <v>79</v>
      </c>
      <c r="I33" s="304"/>
      <c r="J33" s="192"/>
      <c r="K33" s="193"/>
      <c r="L33" s="192"/>
      <c r="M33" s="203"/>
      <c r="N33" s="199"/>
      <c r="O33" s="199"/>
      <c r="P33" s="102"/>
      <c r="Q33" s="194"/>
    </row>
    <row r="34" spans="1:17" ht="16.5" x14ac:dyDescent="0.25">
      <c r="A34" s="195" t="s">
        <v>334</v>
      </c>
      <c r="B34" s="200" t="s">
        <v>62</v>
      </c>
      <c r="C34" s="200" t="s">
        <v>383</v>
      </c>
      <c r="D34" s="200">
        <v>222</v>
      </c>
      <c r="E34" s="189" t="s">
        <v>412</v>
      </c>
      <c r="F34" s="197"/>
      <c r="G34" s="198" t="s">
        <v>81</v>
      </c>
      <c r="H34" s="191" t="s">
        <v>79</v>
      </c>
      <c r="I34" s="304"/>
      <c r="J34" s="192"/>
      <c r="K34" s="193"/>
      <c r="L34" s="192"/>
      <c r="M34" s="203"/>
      <c r="N34" s="199"/>
      <c r="O34" s="199"/>
      <c r="P34" s="102"/>
      <c r="Q34" s="194"/>
    </row>
    <row r="35" spans="1:17" ht="24.75" x14ac:dyDescent="0.25">
      <c r="A35" s="195" t="s">
        <v>335</v>
      </c>
      <c r="B35" s="196" t="s">
        <v>62</v>
      </c>
      <c r="C35" s="196" t="s">
        <v>383</v>
      </c>
      <c r="D35" s="196">
        <v>222</v>
      </c>
      <c r="E35" s="189" t="s">
        <v>413</v>
      </c>
      <c r="F35" s="197"/>
      <c r="G35" s="198" t="s">
        <v>81</v>
      </c>
      <c r="H35" s="191" t="s">
        <v>79</v>
      </c>
      <c r="I35" s="304"/>
      <c r="J35" s="192"/>
      <c r="K35" s="193"/>
      <c r="L35" s="192"/>
      <c r="M35" s="203"/>
      <c r="N35" s="199"/>
      <c r="O35" s="199"/>
      <c r="P35" s="102"/>
      <c r="Q35" s="194"/>
    </row>
    <row r="36" spans="1:17" ht="16.5" x14ac:dyDescent="0.25">
      <c r="A36" s="195" t="s">
        <v>318</v>
      </c>
      <c r="B36" s="196" t="s">
        <v>45</v>
      </c>
      <c r="C36" s="196" t="s">
        <v>383</v>
      </c>
      <c r="D36" s="196">
        <v>223</v>
      </c>
      <c r="E36" s="189" t="s">
        <v>414</v>
      </c>
      <c r="F36" s="201"/>
      <c r="G36" s="198"/>
      <c r="H36" s="202" t="s">
        <v>78</v>
      </c>
      <c r="I36" s="306" t="s">
        <v>302</v>
      </c>
      <c r="J36" s="299"/>
      <c r="K36" s="193"/>
      <c r="L36" s="192"/>
      <c r="M36" s="203"/>
      <c r="N36" s="199"/>
      <c r="O36" s="199"/>
      <c r="P36" s="102"/>
      <c r="Q36" s="194"/>
    </row>
    <row r="37" spans="1:17" ht="16.5" x14ac:dyDescent="0.25">
      <c r="A37" s="195" t="s">
        <v>318</v>
      </c>
      <c r="B37" s="196" t="s">
        <v>45</v>
      </c>
      <c r="C37" s="196" t="s">
        <v>383</v>
      </c>
      <c r="D37" s="196">
        <v>223</v>
      </c>
      <c r="E37" s="204" t="s">
        <v>415</v>
      </c>
      <c r="F37" s="190"/>
      <c r="G37" s="198"/>
      <c r="H37" s="202" t="s">
        <v>78</v>
      </c>
      <c r="I37" s="306" t="s">
        <v>302</v>
      </c>
      <c r="J37" s="192"/>
      <c r="K37" s="193"/>
      <c r="L37" s="193"/>
      <c r="M37" s="203"/>
      <c r="N37" s="199"/>
      <c r="O37" s="199"/>
      <c r="P37" s="102"/>
      <c r="Q37" s="194"/>
    </row>
    <row r="38" spans="1:17" ht="16.5" x14ac:dyDescent="0.25">
      <c r="A38" s="195" t="s">
        <v>318</v>
      </c>
      <c r="B38" s="196" t="s">
        <v>45</v>
      </c>
      <c r="C38" s="196" t="s">
        <v>383</v>
      </c>
      <c r="D38" s="196">
        <v>223</v>
      </c>
      <c r="E38" s="189" t="s">
        <v>416</v>
      </c>
      <c r="F38" s="190"/>
      <c r="G38" s="198"/>
      <c r="H38" s="202" t="s">
        <v>78</v>
      </c>
      <c r="I38" s="306" t="s">
        <v>302</v>
      </c>
      <c r="J38" s="192"/>
      <c r="K38" s="193"/>
      <c r="L38" s="193"/>
      <c r="M38" s="203"/>
      <c r="N38" s="199"/>
      <c r="O38" s="199"/>
      <c r="P38" s="102"/>
      <c r="Q38" s="194"/>
    </row>
    <row r="39" spans="1:17" x14ac:dyDescent="0.25">
      <c r="A39" s="207" t="s">
        <v>337</v>
      </c>
      <c r="B39" s="193" t="s">
        <v>338</v>
      </c>
      <c r="C39" s="193" t="s">
        <v>383</v>
      </c>
      <c r="D39" s="199">
        <v>346</v>
      </c>
      <c r="E39" s="204" t="s">
        <v>36</v>
      </c>
      <c r="F39" s="205"/>
      <c r="G39" s="198" t="s">
        <v>81</v>
      </c>
      <c r="H39" s="202" t="s">
        <v>80</v>
      </c>
      <c r="I39" s="304"/>
      <c r="J39" s="300"/>
      <c r="K39" s="206"/>
      <c r="L39" s="208"/>
      <c r="M39" s="203"/>
      <c r="N39" s="199"/>
      <c r="O39" s="199"/>
      <c r="P39" s="102"/>
      <c r="Q39" s="194"/>
    </row>
    <row r="40" spans="1:17" x14ac:dyDescent="0.25">
      <c r="A40" s="209" t="s">
        <v>339</v>
      </c>
      <c r="B40" s="210" t="s">
        <v>341</v>
      </c>
      <c r="C40" s="210" t="s">
        <v>392</v>
      </c>
      <c r="D40" s="211">
        <v>310</v>
      </c>
      <c r="E40" s="212" t="s">
        <v>342</v>
      </c>
      <c r="F40" s="214"/>
      <c r="G40" s="215" t="s">
        <v>81</v>
      </c>
      <c r="H40" s="202" t="s">
        <v>80</v>
      </c>
      <c r="I40" s="312"/>
      <c r="J40" s="216"/>
      <c r="K40" s="217"/>
      <c r="L40" s="218"/>
      <c r="M40" s="219"/>
      <c r="N40" s="220"/>
      <c r="O40" s="221"/>
      <c r="P40" s="102"/>
      <c r="Q40" s="194"/>
    </row>
    <row r="41" spans="1:17" x14ac:dyDescent="0.25">
      <c r="A41" s="209" t="s">
        <v>339</v>
      </c>
      <c r="B41" s="210" t="s">
        <v>343</v>
      </c>
      <c r="C41" s="210" t="s">
        <v>392</v>
      </c>
      <c r="D41" s="211">
        <v>310</v>
      </c>
      <c r="E41" s="212" t="s">
        <v>344</v>
      </c>
      <c r="F41" s="214"/>
      <c r="G41" s="215" t="s">
        <v>81</v>
      </c>
      <c r="H41" s="202" t="s">
        <v>80</v>
      </c>
      <c r="I41" s="312"/>
      <c r="J41" s="216"/>
      <c r="K41" s="217"/>
      <c r="L41" s="218"/>
      <c r="M41" s="219"/>
      <c r="N41" s="220"/>
      <c r="O41" s="221"/>
      <c r="P41" s="102"/>
      <c r="Q41" s="194"/>
    </row>
    <row r="42" spans="1:17" ht="24.75" x14ac:dyDescent="0.25">
      <c r="A42" s="210" t="s">
        <v>345</v>
      </c>
      <c r="B42" s="210" t="s">
        <v>346</v>
      </c>
      <c r="C42" s="210" t="s">
        <v>392</v>
      </c>
      <c r="D42" s="211">
        <v>346</v>
      </c>
      <c r="E42" s="212" t="s">
        <v>347</v>
      </c>
      <c r="F42" s="214"/>
      <c r="G42" s="215" t="s">
        <v>81</v>
      </c>
      <c r="H42" s="202" t="s">
        <v>80</v>
      </c>
      <c r="I42" s="312"/>
      <c r="J42" s="216"/>
      <c r="K42" s="217"/>
      <c r="L42" s="218"/>
      <c r="M42" s="219"/>
      <c r="N42" s="220"/>
      <c r="O42" s="221"/>
      <c r="P42" s="194"/>
      <c r="Q42" s="194"/>
    </row>
    <row r="43" spans="1:17" ht="16.5" x14ac:dyDescent="0.25">
      <c r="A43" s="222" t="s">
        <v>339</v>
      </c>
      <c r="B43" s="218" t="s">
        <v>348</v>
      </c>
      <c r="C43" s="218" t="s">
        <v>392</v>
      </c>
      <c r="D43" s="221">
        <v>346</v>
      </c>
      <c r="E43" s="212" t="s">
        <v>349</v>
      </c>
      <c r="F43" s="214"/>
      <c r="G43" s="223" t="s">
        <v>81</v>
      </c>
      <c r="H43" s="224" t="s">
        <v>80</v>
      </c>
      <c r="I43" s="312"/>
      <c r="J43" s="216"/>
      <c r="K43" s="217"/>
      <c r="L43" s="218"/>
      <c r="M43" s="213"/>
      <c r="N43" s="220"/>
      <c r="O43" s="221"/>
      <c r="P43" s="194"/>
      <c r="Q43" s="194"/>
    </row>
    <row r="44" spans="1:17" ht="16.5" x14ac:dyDescent="0.25">
      <c r="A44" s="225" t="s">
        <v>350</v>
      </c>
      <c r="B44" s="218" t="s">
        <v>351</v>
      </c>
      <c r="C44" s="218" t="s">
        <v>392</v>
      </c>
      <c r="D44" s="221">
        <v>346</v>
      </c>
      <c r="E44" s="212" t="s">
        <v>352</v>
      </c>
      <c r="F44" s="214"/>
      <c r="G44" s="223" t="s">
        <v>81</v>
      </c>
      <c r="H44" s="224" t="s">
        <v>80</v>
      </c>
      <c r="I44" s="312"/>
      <c r="J44" s="216"/>
      <c r="K44" s="217"/>
      <c r="L44" s="218"/>
      <c r="M44" s="213"/>
      <c r="N44" s="220"/>
      <c r="O44" s="221"/>
      <c r="P44" s="194"/>
      <c r="Q44" s="194"/>
    </row>
    <row r="45" spans="1:17" x14ac:dyDescent="0.25">
      <c r="A45" s="226"/>
      <c r="B45" s="227"/>
      <c r="C45" s="227"/>
      <c r="D45" s="228"/>
      <c r="E45" s="229"/>
      <c r="F45" s="231"/>
      <c r="G45" s="232"/>
      <c r="H45" s="224"/>
      <c r="I45" s="313"/>
      <c r="J45" s="233"/>
      <c r="K45" s="234"/>
      <c r="L45" s="235"/>
      <c r="M45" s="230"/>
      <c r="N45" s="236"/>
      <c r="O45" s="237"/>
      <c r="P45" s="120"/>
      <c r="Q45" s="120"/>
    </row>
    <row r="46" spans="1:17" ht="15.75" x14ac:dyDescent="0.25">
      <c r="A46" s="372" t="s">
        <v>363</v>
      </c>
      <c r="B46" s="373"/>
      <c r="C46" s="373"/>
      <c r="D46" s="373"/>
      <c r="E46" s="374"/>
      <c r="F46" s="231"/>
      <c r="G46" s="232"/>
      <c r="H46" s="224"/>
      <c r="I46" s="313"/>
      <c r="J46" s="233"/>
      <c r="K46" s="234"/>
      <c r="L46" s="235"/>
      <c r="M46" s="230">
        <f>SUM(M32:M45)-M36-M37-M38</f>
        <v>0</v>
      </c>
      <c r="N46" s="236"/>
      <c r="O46" s="237"/>
      <c r="P46" s="120"/>
      <c r="Q46" s="120"/>
    </row>
    <row r="47" spans="1:17" x14ac:dyDescent="0.25">
      <c r="A47" s="239" t="s">
        <v>350</v>
      </c>
      <c r="B47" s="239" t="s">
        <v>358</v>
      </c>
      <c r="C47" s="240">
        <v>242</v>
      </c>
      <c r="D47" s="240" t="s">
        <v>23</v>
      </c>
      <c r="E47" s="241" t="s">
        <v>359</v>
      </c>
      <c r="F47" s="242">
        <v>16499.599999999999</v>
      </c>
      <c r="G47" s="278"/>
      <c r="H47" s="247" t="s">
        <v>78</v>
      </c>
      <c r="I47" s="306" t="s">
        <v>360</v>
      </c>
      <c r="J47" s="301" t="s">
        <v>398</v>
      </c>
      <c r="K47" s="245">
        <v>44922</v>
      </c>
      <c r="L47" s="239" t="s">
        <v>518</v>
      </c>
      <c r="M47" s="246">
        <v>16499.599999999999</v>
      </c>
      <c r="N47" s="278"/>
      <c r="O47" s="279"/>
      <c r="P47" s="119"/>
      <c r="Q47" s="120"/>
    </row>
    <row r="48" spans="1:17" ht="16.5" x14ac:dyDescent="0.25">
      <c r="A48" s="239" t="s">
        <v>425</v>
      </c>
      <c r="B48" s="239" t="s">
        <v>361</v>
      </c>
      <c r="C48" s="240">
        <v>244</v>
      </c>
      <c r="D48" s="240" t="s">
        <v>23</v>
      </c>
      <c r="E48" s="241" t="s">
        <v>20</v>
      </c>
      <c r="F48" s="242">
        <v>18744</v>
      </c>
      <c r="G48" s="278"/>
      <c r="H48" s="247" t="s">
        <v>78</v>
      </c>
      <c r="I48" s="306" t="s">
        <v>360</v>
      </c>
      <c r="J48" s="301" t="s">
        <v>397</v>
      </c>
      <c r="K48" s="245">
        <v>44922</v>
      </c>
      <c r="L48" s="238" t="s">
        <v>519</v>
      </c>
      <c r="M48" s="246">
        <v>18744</v>
      </c>
      <c r="N48" s="278"/>
      <c r="O48" s="279"/>
      <c r="P48" s="102"/>
      <c r="Q48" s="194"/>
    </row>
    <row r="49" spans="1:17" x14ac:dyDescent="0.25">
      <c r="A49" s="239" t="s">
        <v>339</v>
      </c>
      <c r="B49" s="239" t="s">
        <v>500</v>
      </c>
      <c r="C49" s="240" t="s">
        <v>392</v>
      </c>
      <c r="D49" s="240" t="s">
        <v>23</v>
      </c>
      <c r="E49" s="241" t="s">
        <v>340</v>
      </c>
      <c r="F49" s="242">
        <v>25000</v>
      </c>
      <c r="G49" s="278"/>
      <c r="H49" s="247" t="s">
        <v>78</v>
      </c>
      <c r="I49" s="306" t="s">
        <v>360</v>
      </c>
      <c r="J49" s="301" t="s">
        <v>393</v>
      </c>
      <c r="K49" s="245">
        <v>44901</v>
      </c>
      <c r="L49" s="238" t="s">
        <v>528</v>
      </c>
      <c r="M49" s="246">
        <v>25000</v>
      </c>
      <c r="N49" s="278"/>
      <c r="O49" s="279"/>
      <c r="P49" s="102"/>
      <c r="Q49" s="194"/>
    </row>
    <row r="50" spans="1:17" x14ac:dyDescent="0.25">
      <c r="A50" s="239" t="s">
        <v>339</v>
      </c>
      <c r="B50" s="239" t="s">
        <v>353</v>
      </c>
      <c r="C50" s="240" t="s">
        <v>392</v>
      </c>
      <c r="D50" s="240" t="s">
        <v>23</v>
      </c>
      <c r="E50" s="241" t="s">
        <v>354</v>
      </c>
      <c r="F50" s="242">
        <v>29799.96</v>
      </c>
      <c r="G50" s="243"/>
      <c r="H50" s="244" t="s">
        <v>80</v>
      </c>
      <c r="I50" s="314"/>
      <c r="J50" s="301" t="s">
        <v>399</v>
      </c>
      <c r="K50" s="245">
        <v>44900</v>
      </c>
      <c r="L50" s="238" t="s">
        <v>520</v>
      </c>
      <c r="M50" s="246">
        <v>11770.96</v>
      </c>
      <c r="N50" s="278"/>
      <c r="O50" s="279">
        <v>2</v>
      </c>
      <c r="P50" s="249"/>
      <c r="Q50" s="248"/>
    </row>
    <row r="51" spans="1:17" x14ac:dyDescent="0.25">
      <c r="A51" s="239" t="s">
        <v>339</v>
      </c>
      <c r="B51" s="239" t="s">
        <v>395</v>
      </c>
      <c r="C51" s="240">
        <v>242</v>
      </c>
      <c r="D51" s="240">
        <v>221</v>
      </c>
      <c r="E51" s="241" t="s">
        <v>355</v>
      </c>
      <c r="F51" s="242">
        <v>198600</v>
      </c>
      <c r="G51" s="243"/>
      <c r="H51" s="244" t="s">
        <v>80</v>
      </c>
      <c r="I51" s="314"/>
      <c r="J51" s="301" t="s">
        <v>400</v>
      </c>
      <c r="K51" s="245">
        <v>44921</v>
      </c>
      <c r="L51" s="238" t="s">
        <v>521</v>
      </c>
      <c r="M51" s="246">
        <v>198600</v>
      </c>
      <c r="N51" s="278"/>
      <c r="O51" s="279">
        <v>1</v>
      </c>
      <c r="P51" s="249"/>
      <c r="Q51" s="248"/>
    </row>
    <row r="52" spans="1:17" ht="24.75" x14ac:dyDescent="0.25">
      <c r="A52" s="239" t="s">
        <v>530</v>
      </c>
      <c r="B52" s="239" t="s">
        <v>356</v>
      </c>
      <c r="C52" s="240">
        <v>242</v>
      </c>
      <c r="D52" s="240">
        <v>221</v>
      </c>
      <c r="E52" s="241" t="s">
        <v>357</v>
      </c>
      <c r="F52" s="242">
        <v>397950</v>
      </c>
      <c r="G52" s="243"/>
      <c r="H52" s="247" t="s">
        <v>80</v>
      </c>
      <c r="I52" s="314"/>
      <c r="J52" s="301" t="s">
        <v>401</v>
      </c>
      <c r="K52" s="245">
        <v>44921</v>
      </c>
      <c r="L52" s="238" t="s">
        <v>522</v>
      </c>
      <c r="M52" s="246">
        <v>354175.5</v>
      </c>
      <c r="N52" s="278"/>
      <c r="O52" s="279">
        <v>3</v>
      </c>
      <c r="P52" s="249"/>
      <c r="Q52" s="248"/>
    </row>
    <row r="53" spans="1:17" ht="19.5" customHeight="1" x14ac:dyDescent="0.25">
      <c r="A53" s="239" t="s">
        <v>333</v>
      </c>
      <c r="B53" s="239" t="s">
        <v>62</v>
      </c>
      <c r="C53" s="240">
        <v>244</v>
      </c>
      <c r="D53" s="240">
        <v>222</v>
      </c>
      <c r="E53" s="241" t="s">
        <v>529</v>
      </c>
      <c r="F53" s="242">
        <v>188066.15</v>
      </c>
      <c r="G53" s="243"/>
      <c r="H53" s="250" t="s">
        <v>79</v>
      </c>
      <c r="I53" s="315"/>
      <c r="J53" s="301" t="s">
        <v>402</v>
      </c>
      <c r="K53" s="245">
        <v>44902</v>
      </c>
      <c r="L53" s="238" t="s">
        <v>523</v>
      </c>
      <c r="M53" s="246">
        <v>130045</v>
      </c>
      <c r="N53" s="240"/>
      <c r="O53" s="240">
        <v>2</v>
      </c>
      <c r="P53" s="102"/>
      <c r="Q53" s="248"/>
    </row>
    <row r="54" spans="1:17" ht="16.5" x14ac:dyDescent="0.25">
      <c r="A54" s="239" t="s">
        <v>426</v>
      </c>
      <c r="B54" s="239" t="s">
        <v>51</v>
      </c>
      <c r="C54" s="240">
        <v>244</v>
      </c>
      <c r="D54" s="240">
        <v>225</v>
      </c>
      <c r="E54" s="241" t="s">
        <v>50</v>
      </c>
      <c r="F54" s="242">
        <v>60000</v>
      </c>
      <c r="G54" s="243" t="s">
        <v>81</v>
      </c>
      <c r="H54" s="250" t="s">
        <v>79</v>
      </c>
      <c r="I54" s="315"/>
      <c r="J54" s="301" t="s">
        <v>403</v>
      </c>
      <c r="K54" s="245">
        <v>44896</v>
      </c>
      <c r="L54" s="238" t="s">
        <v>524</v>
      </c>
      <c r="M54" s="246">
        <v>41976</v>
      </c>
      <c r="N54" s="278"/>
      <c r="O54" s="279">
        <v>2</v>
      </c>
      <c r="P54" s="102"/>
      <c r="Q54" s="248"/>
    </row>
    <row r="55" spans="1:17" ht="16.5" x14ac:dyDescent="0.25">
      <c r="A55" s="239" t="s">
        <v>426</v>
      </c>
      <c r="B55" s="239" t="s">
        <v>51</v>
      </c>
      <c r="C55" s="240">
        <v>244</v>
      </c>
      <c r="D55" s="240">
        <v>225</v>
      </c>
      <c r="E55" s="241" t="s">
        <v>54</v>
      </c>
      <c r="F55" s="242">
        <v>32400</v>
      </c>
      <c r="G55" s="243" t="s">
        <v>81</v>
      </c>
      <c r="H55" s="250" t="s">
        <v>79</v>
      </c>
      <c r="I55" s="316"/>
      <c r="J55" s="301" t="s">
        <v>404</v>
      </c>
      <c r="K55" s="245">
        <v>44887</v>
      </c>
      <c r="L55" s="238" t="s">
        <v>525</v>
      </c>
      <c r="M55" s="246">
        <v>18000</v>
      </c>
      <c r="N55" s="278"/>
      <c r="O55" s="279">
        <v>3</v>
      </c>
      <c r="P55" s="119">
        <f>F55-M55</f>
        <v>14400</v>
      </c>
      <c r="Q55" s="120"/>
    </row>
    <row r="56" spans="1:17" ht="16.5" x14ac:dyDescent="0.25">
      <c r="A56" s="238" t="s">
        <v>339</v>
      </c>
      <c r="B56" s="238" t="s">
        <v>362</v>
      </c>
      <c r="C56" s="251" t="s">
        <v>392</v>
      </c>
      <c r="D56" s="251" t="s">
        <v>42</v>
      </c>
      <c r="E56" s="252" t="s">
        <v>364</v>
      </c>
      <c r="F56" s="253">
        <v>42313.98</v>
      </c>
      <c r="G56" s="254" t="s">
        <v>81</v>
      </c>
      <c r="H56" s="255" t="s">
        <v>79</v>
      </c>
      <c r="I56" s="316"/>
      <c r="J56" s="301" t="s">
        <v>405</v>
      </c>
      <c r="K56" s="245">
        <v>44887</v>
      </c>
      <c r="L56" s="238" t="s">
        <v>526</v>
      </c>
      <c r="M56" s="246">
        <v>130045</v>
      </c>
      <c r="N56" s="278"/>
      <c r="O56" s="279">
        <v>1</v>
      </c>
      <c r="P56" s="249"/>
      <c r="Q56" s="248"/>
    </row>
    <row r="57" spans="1:17" ht="24.75" x14ac:dyDescent="0.25">
      <c r="A57" s="238" t="s">
        <v>309</v>
      </c>
      <c r="B57" s="238" t="s">
        <v>41</v>
      </c>
      <c r="C57" s="251">
        <v>242</v>
      </c>
      <c r="D57" s="251">
        <v>226</v>
      </c>
      <c r="E57" s="252" t="s">
        <v>40</v>
      </c>
      <c r="F57" s="253">
        <v>27594</v>
      </c>
      <c r="G57" s="254"/>
      <c r="H57" s="247" t="s">
        <v>78</v>
      </c>
      <c r="I57" s="306" t="s">
        <v>360</v>
      </c>
      <c r="J57" s="301" t="s">
        <v>531</v>
      </c>
      <c r="K57" s="245">
        <v>44922</v>
      </c>
      <c r="L57" s="238" t="s">
        <v>532</v>
      </c>
      <c r="M57" s="246">
        <v>27594</v>
      </c>
      <c r="N57" s="278"/>
      <c r="O57" s="279"/>
      <c r="P57" s="249"/>
      <c r="Q57" s="248"/>
    </row>
    <row r="58" spans="1:17" x14ac:dyDescent="0.25">
      <c r="A58" s="239" t="s">
        <v>309</v>
      </c>
      <c r="B58" s="239" t="s">
        <v>336</v>
      </c>
      <c r="C58" s="240" t="s">
        <v>383</v>
      </c>
      <c r="D58" s="240">
        <v>340</v>
      </c>
      <c r="E58" s="241" t="s">
        <v>28</v>
      </c>
      <c r="F58" s="242">
        <v>94900</v>
      </c>
      <c r="G58" s="243" t="s">
        <v>81</v>
      </c>
      <c r="H58" s="250" t="s">
        <v>79</v>
      </c>
      <c r="I58" s="315"/>
      <c r="J58" s="301" t="s">
        <v>406</v>
      </c>
      <c r="K58" s="245">
        <v>44888</v>
      </c>
      <c r="L58" s="238" t="s">
        <v>527</v>
      </c>
      <c r="M58" s="246">
        <v>90885</v>
      </c>
      <c r="N58" s="278"/>
      <c r="O58" s="279">
        <v>2</v>
      </c>
      <c r="P58" s="102"/>
      <c r="Q58" s="248"/>
    </row>
    <row r="59" spans="1:17" x14ac:dyDescent="0.25">
      <c r="A59" s="256"/>
      <c r="B59" s="256"/>
      <c r="C59" s="257"/>
      <c r="D59" s="257"/>
      <c r="E59" s="258"/>
      <c r="F59" s="259"/>
      <c r="G59" s="260"/>
      <c r="H59" s="261"/>
      <c r="I59" s="317"/>
      <c r="J59" s="262"/>
      <c r="K59" s="263"/>
      <c r="L59" s="262"/>
      <c r="M59" s="259"/>
      <c r="N59" s="261"/>
      <c r="O59" s="261"/>
      <c r="P59" s="264"/>
      <c r="Q59" s="264"/>
    </row>
    <row r="60" spans="1:17" ht="15.75" x14ac:dyDescent="0.25">
      <c r="A60" s="375" t="s">
        <v>417</v>
      </c>
      <c r="B60" s="375"/>
      <c r="C60" s="375"/>
      <c r="D60" s="375"/>
      <c r="E60" s="375"/>
      <c r="F60" s="39"/>
      <c r="G60" s="39"/>
      <c r="H60" s="39"/>
      <c r="I60" s="318"/>
      <c r="J60" s="39"/>
      <c r="K60" s="39"/>
      <c r="L60" s="39"/>
      <c r="M60" s="39"/>
      <c r="N60" s="39"/>
      <c r="O60" s="39"/>
      <c r="P60" s="39"/>
      <c r="Q60" s="39"/>
    </row>
    <row r="61" spans="1:17" x14ac:dyDescent="0.25">
      <c r="A61" s="265" t="s">
        <v>394</v>
      </c>
      <c r="B61" s="265" t="s">
        <v>358</v>
      </c>
      <c r="C61" s="266">
        <v>242</v>
      </c>
      <c r="D61" s="266" t="s">
        <v>23</v>
      </c>
      <c r="E61" s="267" t="s">
        <v>359</v>
      </c>
      <c r="F61" s="268"/>
      <c r="G61" s="40"/>
      <c r="H61" s="247" t="s">
        <v>78</v>
      </c>
      <c r="I61" s="306" t="s">
        <v>360</v>
      </c>
      <c r="J61" s="302"/>
      <c r="K61" s="269"/>
      <c r="L61" s="40"/>
      <c r="M61" s="270"/>
      <c r="N61" s="40"/>
      <c r="O61" s="271"/>
      <c r="P61" s="39"/>
      <c r="Q61" s="39"/>
    </row>
    <row r="62" spans="1:17" ht="16.5" x14ac:dyDescent="0.25">
      <c r="A62" s="265" t="s">
        <v>396</v>
      </c>
      <c r="B62" s="265" t="s">
        <v>361</v>
      </c>
      <c r="C62" s="266">
        <v>244</v>
      </c>
      <c r="D62" s="266" t="s">
        <v>23</v>
      </c>
      <c r="E62" s="267" t="s">
        <v>20</v>
      </c>
      <c r="F62" s="268"/>
      <c r="G62" s="40"/>
      <c r="H62" s="247" t="s">
        <v>78</v>
      </c>
      <c r="I62" s="306" t="s">
        <v>360</v>
      </c>
      <c r="J62" s="302"/>
      <c r="K62" s="269"/>
      <c r="L62" s="40"/>
      <c r="M62" s="270"/>
      <c r="N62" s="40"/>
      <c r="O62" s="271"/>
      <c r="P62" s="39"/>
      <c r="Q62" s="39"/>
    </row>
    <row r="63" spans="1:17" ht="16.5" x14ac:dyDescent="0.25">
      <c r="A63" s="265" t="s">
        <v>396</v>
      </c>
      <c r="B63" s="265" t="s">
        <v>26</v>
      </c>
      <c r="C63" s="266">
        <v>244</v>
      </c>
      <c r="D63" s="266" t="s">
        <v>23</v>
      </c>
      <c r="E63" s="267" t="s">
        <v>25</v>
      </c>
      <c r="F63" s="40"/>
      <c r="G63" s="40"/>
      <c r="H63" s="247" t="s">
        <v>78</v>
      </c>
      <c r="I63" s="306" t="s">
        <v>360</v>
      </c>
      <c r="J63" s="303"/>
      <c r="K63" s="40"/>
      <c r="L63" s="40"/>
      <c r="M63" s="40"/>
      <c r="N63" s="40"/>
      <c r="O63" s="271"/>
      <c r="P63" s="39"/>
      <c r="Q63" s="39"/>
    </row>
    <row r="64" spans="1:17" x14ac:dyDescent="0.25">
      <c r="A64" s="265" t="s">
        <v>394</v>
      </c>
      <c r="B64" s="265" t="s">
        <v>353</v>
      </c>
      <c r="C64" s="266" t="s">
        <v>392</v>
      </c>
      <c r="D64" s="266" t="s">
        <v>23</v>
      </c>
      <c r="E64" s="267" t="s">
        <v>354</v>
      </c>
      <c r="F64" s="268"/>
      <c r="G64" s="272"/>
      <c r="H64" s="244" t="s">
        <v>80</v>
      </c>
      <c r="I64" s="314"/>
      <c r="J64" s="302"/>
      <c r="K64" s="269"/>
      <c r="L64" s="40"/>
      <c r="M64" s="270"/>
      <c r="N64" s="40"/>
      <c r="O64" s="271"/>
      <c r="P64" s="39"/>
      <c r="Q64" s="39"/>
    </row>
    <row r="65" spans="1:17" x14ac:dyDescent="0.25">
      <c r="A65" s="265" t="s">
        <v>394</v>
      </c>
      <c r="B65" s="265" t="s">
        <v>395</v>
      </c>
      <c r="C65" s="266">
        <v>242</v>
      </c>
      <c r="D65" s="266">
        <v>221</v>
      </c>
      <c r="E65" s="267" t="s">
        <v>355</v>
      </c>
      <c r="F65" s="268"/>
      <c r="G65" s="272"/>
      <c r="H65" s="244" t="s">
        <v>80</v>
      </c>
      <c r="I65" s="314"/>
      <c r="J65" s="302"/>
      <c r="K65" s="269"/>
      <c r="L65" s="40"/>
      <c r="M65" s="270"/>
      <c r="N65" s="40"/>
      <c r="O65" s="271"/>
      <c r="P65" s="39"/>
      <c r="Q65" s="39"/>
    </row>
    <row r="66" spans="1:17" x14ac:dyDescent="0.25">
      <c r="A66" s="40"/>
      <c r="B66" s="265" t="s">
        <v>356</v>
      </c>
      <c r="C66" s="266">
        <v>242</v>
      </c>
      <c r="D66" s="266">
        <v>221</v>
      </c>
      <c r="E66" s="267" t="s">
        <v>357</v>
      </c>
      <c r="F66" s="268"/>
      <c r="G66" s="272"/>
      <c r="H66" s="247" t="s">
        <v>80</v>
      </c>
      <c r="I66" s="314"/>
      <c r="J66" s="302"/>
      <c r="K66" s="269"/>
      <c r="L66" s="40"/>
      <c r="M66" s="270"/>
      <c r="N66" s="40"/>
      <c r="O66" s="271"/>
      <c r="P66" s="39"/>
      <c r="Q66" s="39"/>
    </row>
    <row r="67" spans="1:17" ht="16.5" x14ac:dyDescent="0.25">
      <c r="A67" s="265" t="s">
        <v>333</v>
      </c>
      <c r="B67" s="265" t="s">
        <v>62</v>
      </c>
      <c r="C67" s="266">
        <v>244</v>
      </c>
      <c r="D67" s="266">
        <v>222</v>
      </c>
      <c r="E67" s="267" t="s">
        <v>73</v>
      </c>
      <c r="F67" s="268"/>
      <c r="G67" s="272"/>
      <c r="H67" s="250" t="s">
        <v>79</v>
      </c>
      <c r="I67" s="315"/>
      <c r="J67" s="302"/>
      <c r="K67" s="269"/>
      <c r="L67" s="265"/>
      <c r="M67" s="270"/>
      <c r="N67" s="266"/>
      <c r="O67" s="266"/>
      <c r="P67" s="39"/>
      <c r="Q67" s="39"/>
    </row>
    <row r="68" spans="1:17" ht="16.5" x14ac:dyDescent="0.25">
      <c r="A68" s="265" t="s">
        <v>396</v>
      </c>
      <c r="B68" s="265" t="s">
        <v>51</v>
      </c>
      <c r="C68" s="266">
        <v>244</v>
      </c>
      <c r="D68" s="266">
        <v>225</v>
      </c>
      <c r="E68" s="267" t="s">
        <v>50</v>
      </c>
      <c r="F68" s="268"/>
      <c r="G68" s="272" t="s">
        <v>81</v>
      </c>
      <c r="H68" s="250" t="s">
        <v>79</v>
      </c>
      <c r="I68" s="315"/>
      <c r="J68" s="302"/>
      <c r="K68" s="269"/>
      <c r="L68" s="40"/>
      <c r="M68" s="270"/>
      <c r="N68" s="40"/>
      <c r="O68" s="271"/>
      <c r="P68" s="39"/>
      <c r="Q68" s="39"/>
    </row>
    <row r="69" spans="1:17" ht="16.5" x14ac:dyDescent="0.25">
      <c r="A69" s="265" t="s">
        <v>396</v>
      </c>
      <c r="B69" s="265" t="s">
        <v>51</v>
      </c>
      <c r="C69" s="266">
        <v>244</v>
      </c>
      <c r="D69" s="266">
        <v>225</v>
      </c>
      <c r="E69" s="267" t="s">
        <v>54</v>
      </c>
      <c r="F69" s="268"/>
      <c r="G69" s="272" t="s">
        <v>81</v>
      </c>
      <c r="H69" s="250" t="s">
        <v>79</v>
      </c>
      <c r="I69" s="316"/>
      <c r="J69" s="302"/>
      <c r="K69" s="269"/>
      <c r="L69" s="40"/>
      <c r="M69" s="270"/>
      <c r="N69" s="40"/>
      <c r="O69" s="271"/>
      <c r="P69" s="39"/>
      <c r="Q69" s="39"/>
    </row>
    <row r="70" spans="1:17" ht="16.5" x14ac:dyDescent="0.25">
      <c r="A70" s="273" t="s">
        <v>394</v>
      </c>
      <c r="B70" s="273" t="s">
        <v>362</v>
      </c>
      <c r="C70" s="274" t="s">
        <v>392</v>
      </c>
      <c r="D70" s="274" t="s">
        <v>42</v>
      </c>
      <c r="E70" s="275" t="s">
        <v>364</v>
      </c>
      <c r="F70" s="276"/>
      <c r="G70" s="277" t="s">
        <v>81</v>
      </c>
      <c r="H70" s="255" t="s">
        <v>79</v>
      </c>
      <c r="I70" s="316"/>
      <c r="J70" s="302"/>
      <c r="K70" s="269"/>
      <c r="L70" s="40"/>
      <c r="M70" s="270"/>
      <c r="N70" s="40"/>
      <c r="O70" s="271"/>
      <c r="P70" s="39"/>
      <c r="Q70" s="39"/>
    </row>
    <row r="71" spans="1:17" x14ac:dyDescent="0.25">
      <c r="A71" s="265" t="s">
        <v>396</v>
      </c>
      <c r="B71" s="265" t="s">
        <v>336</v>
      </c>
      <c r="C71" s="266" t="s">
        <v>383</v>
      </c>
      <c r="D71" s="266">
        <v>340</v>
      </c>
      <c r="E71" s="267" t="s">
        <v>28</v>
      </c>
      <c r="F71" s="268"/>
      <c r="G71" s="272" t="s">
        <v>81</v>
      </c>
      <c r="H71" s="250" t="s">
        <v>79</v>
      </c>
      <c r="I71" s="315"/>
      <c r="J71" s="302"/>
      <c r="K71" s="269"/>
      <c r="L71" s="40"/>
      <c r="M71" s="270"/>
      <c r="N71" s="40"/>
      <c r="O71" s="271"/>
      <c r="P71" s="39"/>
      <c r="Q71" s="39"/>
    </row>
  </sheetData>
  <mergeCells count="4">
    <mergeCell ref="A1:I1"/>
    <mergeCell ref="J1:L1"/>
    <mergeCell ref="A46:E46"/>
    <mergeCell ref="A60:E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ПГЗ</vt:lpstr>
      <vt:lpstr>ТРУ</vt:lpstr>
      <vt:lpstr>п.4</vt:lpstr>
      <vt:lpstr>п.23</vt:lpstr>
      <vt:lpstr>п.42</vt:lpstr>
      <vt:lpstr>Исполнение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Зонина Татьяна Анатольевна</dc:creator>
  <cp:lastModifiedBy>Зонина Татьяна Анатольевна</cp:lastModifiedBy>
  <cp:lastPrinted>2023-02-21T08:18:15Z</cp:lastPrinted>
  <dcterms:created xsi:type="dcterms:W3CDTF">2023-01-19T11:34:41Z</dcterms:created>
  <dcterms:modified xsi:type="dcterms:W3CDTF">2023-03-21T10:55:29Z</dcterms:modified>
</cp:coreProperties>
</file>